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AlgorithmName="SHA-512" workbookHashValue="FFyB/5Pp6T4fegl8PNAELFSYBGcCOQz2WN6PGbIW2zQmaL6RWRmJxjV0zu+MtVaIZjOsT2Mpl6+J3n+OUX2PEQ==" workbookSaltValue="xc23NwQ6FOauwb8oB+bqIQ==" workbookSpinCount="100000" lockStructure="1"/>
  <bookViews>
    <workbookView xWindow="240" yWindow="108" windowWidth="14808" windowHeight="8016" activeTab="4"/>
  </bookViews>
  <sheets>
    <sheet name="FOR DATE FORMATE" sheetId="24" r:id="rId1"/>
    <sheet name="Master" sheetId="4" r:id="rId2"/>
    <sheet name="1" sheetId="9" r:id="rId3"/>
    <sheet name="2" sheetId="10" r:id="rId4"/>
    <sheet name="3" sheetId="11" r:id="rId5"/>
    <sheet name="4" sheetId="12" r:id="rId6"/>
    <sheet name="5" sheetId="13" r:id="rId7"/>
    <sheet name="6" sheetId="14" r:id="rId8"/>
    <sheet name="7" sheetId="15" r:id="rId9"/>
    <sheet name="8" sheetId="16" r:id="rId10"/>
    <sheet name="9" sheetId="17" r:id="rId11"/>
    <sheet name="10" sheetId="18" r:id="rId12"/>
    <sheet name="11" sheetId="19" r:id="rId13"/>
    <sheet name="12" sheetId="20" r:id="rId14"/>
    <sheet name="13" sheetId="21" r:id="rId15"/>
    <sheet name="14" sheetId="22" r:id="rId16"/>
    <sheet name="15" sheetId="23" r:id="rId17"/>
  </sheets>
  <definedNames>
    <definedName name="_xlnm.Print_Area" localSheetId="16">'15'!$A$2:$T$30</definedName>
  </definedNames>
  <calcPr calcId="162913"/>
</workbook>
</file>

<file path=xl/calcChain.xml><?xml version="1.0" encoding="utf-8"?>
<calcChain xmlns="http://schemas.openxmlformats.org/spreadsheetml/2006/main">
  <c r="C22" i="23" l="1"/>
  <c r="C22" i="22"/>
  <c r="C22" i="21"/>
  <c r="C22" i="20"/>
  <c r="C22" i="19"/>
  <c r="C22" i="18"/>
  <c r="C22" i="17"/>
  <c r="C22" i="16"/>
  <c r="C22" i="15"/>
  <c r="C22" i="14"/>
  <c r="C22" i="13"/>
  <c r="C22" i="12"/>
  <c r="C22" i="11"/>
  <c r="C22" i="10"/>
  <c r="O4" i="23" l="1"/>
  <c r="J4" i="23"/>
  <c r="D4" i="23"/>
  <c r="B24" i="23" s="1"/>
  <c r="O4" i="22"/>
  <c r="J4" i="22"/>
  <c r="D4" i="22"/>
  <c r="B24" i="22" s="1"/>
  <c r="O4" i="21"/>
  <c r="J4" i="21"/>
  <c r="D4" i="21"/>
  <c r="B24" i="21" s="1"/>
  <c r="O4" i="20"/>
  <c r="J4" i="20"/>
  <c r="D4" i="20"/>
  <c r="O4" i="19"/>
  <c r="J4" i="19"/>
  <c r="D4" i="19"/>
  <c r="B24" i="19" s="1"/>
  <c r="O4" i="18"/>
  <c r="J4" i="18"/>
  <c r="D4" i="18"/>
  <c r="B24" i="18" s="1"/>
  <c r="O4" i="17"/>
  <c r="J4" i="17"/>
  <c r="D4" i="17"/>
  <c r="B24" i="17" s="1"/>
  <c r="O4" i="16"/>
  <c r="J4" i="16"/>
  <c r="D4" i="16"/>
  <c r="B24" i="16" s="1"/>
  <c r="O4" i="15"/>
  <c r="J4" i="15"/>
  <c r="D4" i="15"/>
  <c r="O4" i="14"/>
  <c r="J4" i="14"/>
  <c r="D4" i="14"/>
  <c r="B24" i="14" s="1"/>
  <c r="O4" i="13"/>
  <c r="J4" i="13"/>
  <c r="D4" i="13"/>
  <c r="B24" i="13" s="1"/>
  <c r="O4" i="12"/>
  <c r="J4" i="12"/>
  <c r="D4" i="12"/>
  <c r="B24" i="12" s="1"/>
  <c r="R28" i="23"/>
  <c r="P20" i="23"/>
  <c r="O20" i="23"/>
  <c r="I20" i="23"/>
  <c r="K20" i="23" s="1"/>
  <c r="H20" i="23"/>
  <c r="G20" i="23"/>
  <c r="E20" i="23"/>
  <c r="D20" i="23"/>
  <c r="J20" i="23" s="1"/>
  <c r="P19" i="23"/>
  <c r="O19" i="23"/>
  <c r="R19" i="23"/>
  <c r="I19" i="23"/>
  <c r="H19" i="23"/>
  <c r="G19" i="23"/>
  <c r="E19" i="23"/>
  <c r="D19" i="23"/>
  <c r="J19" i="23" s="1"/>
  <c r="AI13" i="23"/>
  <c r="AJ13" i="23" s="1"/>
  <c r="AG13" i="23"/>
  <c r="AE13" i="23"/>
  <c r="AE7" i="23"/>
  <c r="J6" i="23"/>
  <c r="AP4" i="23"/>
  <c r="AO4" i="23"/>
  <c r="AN4" i="23"/>
  <c r="AM4" i="23"/>
  <c r="AL4" i="23"/>
  <c r="AK4" i="23"/>
  <c r="AJ4" i="23"/>
  <c r="AI4" i="23"/>
  <c r="AH4" i="23"/>
  <c r="AG4" i="23"/>
  <c r="AF4" i="23"/>
  <c r="AE4" i="23"/>
  <c r="AD4" i="23"/>
  <c r="AC4" i="23"/>
  <c r="AB4" i="23"/>
  <c r="O9" i="23" s="1"/>
  <c r="B3" i="23"/>
  <c r="R28" i="22"/>
  <c r="J6" i="22"/>
  <c r="P20" i="22"/>
  <c r="O20" i="22"/>
  <c r="I20" i="22"/>
  <c r="K20" i="22" s="1"/>
  <c r="H20" i="22"/>
  <c r="G20" i="22"/>
  <c r="E20" i="22"/>
  <c r="D20" i="22"/>
  <c r="J20" i="22" s="1"/>
  <c r="P19" i="22"/>
  <c r="O19" i="22"/>
  <c r="K19" i="22"/>
  <c r="Q19" i="22" s="1"/>
  <c r="I19" i="22"/>
  <c r="H19" i="22"/>
  <c r="G19" i="22"/>
  <c r="E19" i="22"/>
  <c r="D19" i="22"/>
  <c r="J19" i="22" s="1"/>
  <c r="AI13" i="22"/>
  <c r="AJ13" i="22" s="1"/>
  <c r="AG13" i="22"/>
  <c r="AE13" i="22"/>
  <c r="AE7" i="22"/>
  <c r="AP4" i="22"/>
  <c r="AO4" i="22"/>
  <c r="AN4" i="22"/>
  <c r="AM4" i="22"/>
  <c r="AL4" i="22"/>
  <c r="AK4" i="22"/>
  <c r="AJ4" i="22"/>
  <c r="AI4" i="22"/>
  <c r="AH4" i="22"/>
  <c r="AG4" i="22"/>
  <c r="AF4" i="22"/>
  <c r="AE4" i="22"/>
  <c r="AD4" i="22"/>
  <c r="AC4" i="22"/>
  <c r="AB4" i="22"/>
  <c r="O9" i="22" s="1"/>
  <c r="B3" i="22"/>
  <c r="R28" i="21"/>
  <c r="P20" i="21"/>
  <c r="O20" i="21"/>
  <c r="K20" i="21"/>
  <c r="R20" i="21" s="1"/>
  <c r="I20" i="21"/>
  <c r="H20" i="21"/>
  <c r="G20" i="21"/>
  <c r="E20" i="21"/>
  <c r="D20" i="21"/>
  <c r="J20" i="21" s="1"/>
  <c r="P19" i="21"/>
  <c r="O19" i="21"/>
  <c r="I19" i="21"/>
  <c r="K19" i="21" s="1"/>
  <c r="H19" i="21"/>
  <c r="G19" i="21"/>
  <c r="E19" i="21"/>
  <c r="D19" i="21"/>
  <c r="J19" i="21" s="1"/>
  <c r="AI13" i="21"/>
  <c r="AJ13" i="21" s="1"/>
  <c r="AG13" i="21"/>
  <c r="AE13" i="21"/>
  <c r="AE7" i="21"/>
  <c r="J6" i="21"/>
  <c r="AP4" i="21"/>
  <c r="AO4" i="21"/>
  <c r="AN4" i="21"/>
  <c r="AM4" i="21"/>
  <c r="AL4" i="21"/>
  <c r="AK4" i="21"/>
  <c r="AJ4" i="21"/>
  <c r="AI4" i="21"/>
  <c r="AH4" i="21"/>
  <c r="AG4" i="21"/>
  <c r="AF4" i="21"/>
  <c r="AE4" i="21"/>
  <c r="AD4" i="21"/>
  <c r="AC4" i="21"/>
  <c r="AB4" i="21"/>
  <c r="O9" i="21" s="1"/>
  <c r="B3" i="21"/>
  <c r="R28" i="20"/>
  <c r="P20" i="20"/>
  <c r="O20" i="20"/>
  <c r="I20" i="20"/>
  <c r="K20" i="20" s="1"/>
  <c r="H20" i="20"/>
  <c r="G20" i="20"/>
  <c r="E20" i="20"/>
  <c r="D20" i="20"/>
  <c r="J20" i="20" s="1"/>
  <c r="P19" i="20"/>
  <c r="O19" i="20"/>
  <c r="I19" i="20"/>
  <c r="K19" i="20" s="1"/>
  <c r="H19" i="20"/>
  <c r="G19" i="20"/>
  <c r="E19" i="20"/>
  <c r="D19" i="20"/>
  <c r="J19" i="20" s="1"/>
  <c r="AI13" i="20"/>
  <c r="AJ13" i="20" s="1"/>
  <c r="AG13" i="20"/>
  <c r="AE13" i="20"/>
  <c r="AE7" i="20"/>
  <c r="J6" i="20"/>
  <c r="AP4" i="20"/>
  <c r="AO4" i="20"/>
  <c r="AN4" i="20"/>
  <c r="AM4" i="20"/>
  <c r="AL4" i="20"/>
  <c r="AK4" i="20"/>
  <c r="AJ4" i="20"/>
  <c r="AI4" i="20"/>
  <c r="AH4" i="20"/>
  <c r="AG4" i="20"/>
  <c r="AF4" i="20"/>
  <c r="AE4" i="20"/>
  <c r="AD4" i="20"/>
  <c r="AC4" i="20"/>
  <c r="AB4" i="20"/>
  <c r="O9" i="20" s="1"/>
  <c r="B24" i="20"/>
  <c r="B3" i="20"/>
  <c r="R28" i="19"/>
  <c r="P20" i="19"/>
  <c r="O20" i="19"/>
  <c r="I20" i="19"/>
  <c r="K20" i="19" s="1"/>
  <c r="H20" i="19"/>
  <c r="G20" i="19"/>
  <c r="E20" i="19"/>
  <c r="D20" i="19"/>
  <c r="J20" i="19" s="1"/>
  <c r="P19" i="19"/>
  <c r="O19" i="19"/>
  <c r="I19" i="19"/>
  <c r="K19" i="19" s="1"/>
  <c r="H19" i="19"/>
  <c r="G19" i="19"/>
  <c r="E19" i="19"/>
  <c r="D19" i="19"/>
  <c r="J19" i="19" s="1"/>
  <c r="AI13" i="19"/>
  <c r="AJ13" i="19" s="1"/>
  <c r="AG13" i="19"/>
  <c r="AE13" i="19"/>
  <c r="AE7" i="19"/>
  <c r="J6" i="19"/>
  <c r="AP4" i="19"/>
  <c r="AO4" i="19"/>
  <c r="AN4" i="19"/>
  <c r="AM4" i="19"/>
  <c r="AL4" i="19"/>
  <c r="AK4" i="19"/>
  <c r="AJ4" i="19"/>
  <c r="AI4" i="19"/>
  <c r="AH4" i="19"/>
  <c r="AG4" i="19"/>
  <c r="AF4" i="19"/>
  <c r="AE4" i="19"/>
  <c r="AD4" i="19"/>
  <c r="AC4" i="19"/>
  <c r="AB4" i="19"/>
  <c r="O9" i="19" s="1"/>
  <c r="B3" i="19"/>
  <c r="R28" i="18"/>
  <c r="P20" i="18"/>
  <c r="O20" i="18"/>
  <c r="I20" i="18"/>
  <c r="K20" i="18" s="1"/>
  <c r="H20" i="18"/>
  <c r="G20" i="18"/>
  <c r="E20" i="18"/>
  <c r="D20" i="18"/>
  <c r="J20" i="18" s="1"/>
  <c r="P19" i="18"/>
  <c r="O19" i="18"/>
  <c r="I19" i="18"/>
  <c r="K19" i="18" s="1"/>
  <c r="H19" i="18"/>
  <c r="G19" i="18"/>
  <c r="E19" i="18"/>
  <c r="D19" i="18"/>
  <c r="J19" i="18" s="1"/>
  <c r="AI13" i="18"/>
  <c r="AJ13" i="18" s="1"/>
  <c r="AG13" i="18"/>
  <c r="AE13" i="18"/>
  <c r="AE7" i="18"/>
  <c r="J6" i="18"/>
  <c r="AP4" i="18"/>
  <c r="AO4" i="18"/>
  <c r="AN4" i="18"/>
  <c r="AM4" i="18"/>
  <c r="AL4" i="18"/>
  <c r="AK4" i="18"/>
  <c r="AJ4" i="18"/>
  <c r="AI4" i="18"/>
  <c r="AH4" i="18"/>
  <c r="AG4" i="18"/>
  <c r="AF4" i="18"/>
  <c r="AE4" i="18"/>
  <c r="AD4" i="18"/>
  <c r="AC4" i="18"/>
  <c r="AB4" i="18"/>
  <c r="O9" i="18" s="1"/>
  <c r="B3" i="18"/>
  <c r="R28" i="17"/>
  <c r="P20" i="17"/>
  <c r="O20" i="17"/>
  <c r="I20" i="17"/>
  <c r="K20" i="17" s="1"/>
  <c r="H20" i="17"/>
  <c r="G20" i="17"/>
  <c r="E20" i="17"/>
  <c r="D20" i="17"/>
  <c r="J20" i="17" s="1"/>
  <c r="P19" i="17"/>
  <c r="O19" i="17"/>
  <c r="I19" i="17"/>
  <c r="K19" i="17" s="1"/>
  <c r="H19" i="17"/>
  <c r="G19" i="17"/>
  <c r="E19" i="17"/>
  <c r="D19" i="17"/>
  <c r="J19" i="17" s="1"/>
  <c r="AI13" i="17"/>
  <c r="AJ13" i="17" s="1"/>
  <c r="AG13" i="17"/>
  <c r="AE13" i="17"/>
  <c r="AE7" i="17"/>
  <c r="J6" i="17"/>
  <c r="AP4" i="17"/>
  <c r="AO4" i="17"/>
  <c r="AN4" i="17"/>
  <c r="AM4" i="17"/>
  <c r="AL4" i="17"/>
  <c r="AK4" i="17"/>
  <c r="AJ4" i="17"/>
  <c r="AI4" i="17"/>
  <c r="AH4" i="17"/>
  <c r="AG4" i="17"/>
  <c r="AF4" i="17"/>
  <c r="AE4" i="17"/>
  <c r="AD4" i="17"/>
  <c r="AC4" i="17"/>
  <c r="AB4" i="17"/>
  <c r="O9" i="17" s="1"/>
  <c r="B3" i="17"/>
  <c r="R28" i="16"/>
  <c r="P20" i="16"/>
  <c r="O20" i="16"/>
  <c r="I20" i="16"/>
  <c r="K20" i="16" s="1"/>
  <c r="H20" i="16"/>
  <c r="G20" i="16"/>
  <c r="E20" i="16"/>
  <c r="D20" i="16"/>
  <c r="J20" i="16" s="1"/>
  <c r="P19" i="16"/>
  <c r="O19" i="16"/>
  <c r="K19" i="16"/>
  <c r="R19" i="16" s="1"/>
  <c r="I19" i="16"/>
  <c r="H19" i="16"/>
  <c r="G19" i="16"/>
  <c r="E19" i="16"/>
  <c r="D19" i="16"/>
  <c r="J19" i="16" s="1"/>
  <c r="AI13" i="16"/>
  <c r="AJ13" i="16" s="1"/>
  <c r="AG13" i="16"/>
  <c r="AE13" i="16"/>
  <c r="AE7" i="16"/>
  <c r="J6" i="16"/>
  <c r="AP4" i="16"/>
  <c r="AO4" i="16"/>
  <c r="AN4" i="16"/>
  <c r="AM4" i="16"/>
  <c r="AL4" i="16"/>
  <c r="AK4" i="16"/>
  <c r="AJ4" i="16"/>
  <c r="AI4" i="16"/>
  <c r="AH4" i="16"/>
  <c r="AG4" i="16"/>
  <c r="AF4" i="16"/>
  <c r="AE4" i="16"/>
  <c r="AD4" i="16"/>
  <c r="AC4" i="16"/>
  <c r="AB4" i="16"/>
  <c r="O9" i="16" s="1"/>
  <c r="B3" i="16"/>
  <c r="R28" i="15"/>
  <c r="P20" i="15"/>
  <c r="O20" i="15"/>
  <c r="I20" i="15"/>
  <c r="K20" i="15" s="1"/>
  <c r="H20" i="15"/>
  <c r="G20" i="15"/>
  <c r="E20" i="15"/>
  <c r="D20" i="15"/>
  <c r="J20" i="15" s="1"/>
  <c r="P19" i="15"/>
  <c r="O19" i="15"/>
  <c r="I19" i="15"/>
  <c r="K19" i="15" s="1"/>
  <c r="H19" i="15"/>
  <c r="G19" i="15"/>
  <c r="E19" i="15"/>
  <c r="D19" i="15"/>
  <c r="J19" i="15" s="1"/>
  <c r="AI13" i="15"/>
  <c r="AJ13" i="15" s="1"/>
  <c r="AG13" i="15"/>
  <c r="AE13" i="15"/>
  <c r="AE7" i="15"/>
  <c r="J6" i="15"/>
  <c r="AP4" i="15"/>
  <c r="AO4" i="15"/>
  <c r="AN4" i="15"/>
  <c r="AM4" i="15"/>
  <c r="AL4" i="15"/>
  <c r="AK4" i="15"/>
  <c r="AJ4" i="15"/>
  <c r="AI4" i="15"/>
  <c r="AH4" i="15"/>
  <c r="AG4" i="15"/>
  <c r="AF4" i="15"/>
  <c r="AE4" i="15"/>
  <c r="AD4" i="15"/>
  <c r="AC4" i="15"/>
  <c r="AB4" i="15"/>
  <c r="O9" i="15" s="1"/>
  <c r="B24" i="15"/>
  <c r="B3" i="15"/>
  <c r="R28" i="14"/>
  <c r="P20" i="14"/>
  <c r="O20" i="14"/>
  <c r="I20" i="14"/>
  <c r="K20" i="14" s="1"/>
  <c r="H20" i="14"/>
  <c r="G20" i="14"/>
  <c r="E20" i="14"/>
  <c r="D20" i="14"/>
  <c r="J20" i="14" s="1"/>
  <c r="P19" i="14"/>
  <c r="O19" i="14"/>
  <c r="I19" i="14"/>
  <c r="K19" i="14" s="1"/>
  <c r="H19" i="14"/>
  <c r="G19" i="14"/>
  <c r="E19" i="14"/>
  <c r="D19" i="14"/>
  <c r="J19" i="14" s="1"/>
  <c r="AI13" i="14"/>
  <c r="AJ13" i="14" s="1"/>
  <c r="AG13" i="14"/>
  <c r="AE13" i="14"/>
  <c r="AE7" i="14"/>
  <c r="J6" i="14"/>
  <c r="AP4" i="14"/>
  <c r="AO4" i="14"/>
  <c r="AN4" i="14"/>
  <c r="AM4" i="14"/>
  <c r="AL4" i="14"/>
  <c r="AK4" i="14"/>
  <c r="AJ4" i="14"/>
  <c r="AI4" i="14"/>
  <c r="AH4" i="14"/>
  <c r="AG4" i="14"/>
  <c r="AF4" i="14"/>
  <c r="AE4" i="14"/>
  <c r="AD4" i="14"/>
  <c r="AC4" i="14"/>
  <c r="AB4" i="14"/>
  <c r="O9" i="14" s="1"/>
  <c r="B3" i="14"/>
  <c r="R28" i="13"/>
  <c r="P20" i="13"/>
  <c r="O20" i="13"/>
  <c r="I20" i="13"/>
  <c r="K20" i="13" s="1"/>
  <c r="H20" i="13"/>
  <c r="G20" i="13"/>
  <c r="E20" i="13"/>
  <c r="D20" i="13"/>
  <c r="J20" i="13" s="1"/>
  <c r="P19" i="13"/>
  <c r="O19" i="13"/>
  <c r="I19" i="13"/>
  <c r="K19" i="13" s="1"/>
  <c r="H19" i="13"/>
  <c r="G19" i="13"/>
  <c r="E19" i="13"/>
  <c r="D19" i="13"/>
  <c r="J19" i="13" s="1"/>
  <c r="AI13" i="13"/>
  <c r="AJ13" i="13" s="1"/>
  <c r="AG13" i="13"/>
  <c r="AE13" i="13"/>
  <c r="AE7" i="13"/>
  <c r="J6" i="13"/>
  <c r="AP4" i="13"/>
  <c r="AO4" i="13"/>
  <c r="AN4" i="13"/>
  <c r="AM4" i="13"/>
  <c r="AL4" i="13"/>
  <c r="AK4" i="13"/>
  <c r="AJ4" i="13"/>
  <c r="AI4" i="13"/>
  <c r="AH4" i="13"/>
  <c r="AG4" i="13"/>
  <c r="AF4" i="13"/>
  <c r="AE4" i="13"/>
  <c r="AD4" i="13"/>
  <c r="AC4" i="13"/>
  <c r="AB4" i="13"/>
  <c r="O9" i="13" s="1"/>
  <c r="B3" i="13"/>
  <c r="R28" i="12"/>
  <c r="J6" i="12"/>
  <c r="P20" i="12"/>
  <c r="O20" i="12"/>
  <c r="I20" i="12"/>
  <c r="K20" i="12" s="1"/>
  <c r="H20" i="12"/>
  <c r="G20" i="12"/>
  <c r="E20" i="12"/>
  <c r="D20" i="12"/>
  <c r="J20" i="12" s="1"/>
  <c r="P19" i="12"/>
  <c r="O19" i="12"/>
  <c r="I19" i="12"/>
  <c r="K19" i="12" s="1"/>
  <c r="H19" i="12"/>
  <c r="G19" i="12"/>
  <c r="E19" i="12"/>
  <c r="D19" i="12"/>
  <c r="J19" i="12" s="1"/>
  <c r="AI13" i="12"/>
  <c r="AJ13" i="12" s="1"/>
  <c r="AG13" i="12"/>
  <c r="AE13" i="12"/>
  <c r="AE7" i="12"/>
  <c r="AP4" i="12"/>
  <c r="AO4" i="12"/>
  <c r="AN4" i="12"/>
  <c r="AM4" i="12"/>
  <c r="AL4" i="12"/>
  <c r="AK4" i="12"/>
  <c r="AJ4" i="12"/>
  <c r="AI4" i="12"/>
  <c r="AH4" i="12"/>
  <c r="AG4" i="12"/>
  <c r="AF4" i="12"/>
  <c r="AE4" i="12"/>
  <c r="AD4" i="12"/>
  <c r="AC4" i="12"/>
  <c r="AB4" i="12"/>
  <c r="O9" i="12" s="1"/>
  <c r="B3" i="12"/>
  <c r="R28" i="11"/>
  <c r="P20" i="11"/>
  <c r="O20" i="11"/>
  <c r="I20" i="11"/>
  <c r="K20" i="11" s="1"/>
  <c r="H20" i="11"/>
  <c r="G20" i="11"/>
  <c r="E20" i="11"/>
  <c r="D20" i="11"/>
  <c r="J20" i="11" s="1"/>
  <c r="P19" i="11"/>
  <c r="O19" i="11"/>
  <c r="I19" i="11"/>
  <c r="K19" i="11" s="1"/>
  <c r="H19" i="11"/>
  <c r="G19" i="11"/>
  <c r="E19" i="11"/>
  <c r="D19" i="11"/>
  <c r="J19" i="11" s="1"/>
  <c r="AI13" i="11"/>
  <c r="AJ13" i="11" s="1"/>
  <c r="AG13" i="11"/>
  <c r="AE13" i="11"/>
  <c r="AE7" i="11"/>
  <c r="J6" i="11"/>
  <c r="AP4" i="11"/>
  <c r="AO4" i="11"/>
  <c r="AN4" i="11"/>
  <c r="AM4" i="11"/>
  <c r="AL4" i="11"/>
  <c r="AK4" i="11"/>
  <c r="AJ4" i="11"/>
  <c r="AI4" i="11"/>
  <c r="AH4" i="11"/>
  <c r="AG4" i="11"/>
  <c r="AF4" i="11"/>
  <c r="AE4" i="11"/>
  <c r="AD4" i="11"/>
  <c r="AC4" i="11"/>
  <c r="AB4" i="11"/>
  <c r="O9" i="11" s="1"/>
  <c r="O4" i="11"/>
  <c r="J4" i="11"/>
  <c r="D4" i="11"/>
  <c r="B24" i="11" s="1"/>
  <c r="B3" i="11"/>
  <c r="R28" i="10"/>
  <c r="P20" i="10"/>
  <c r="O20" i="10"/>
  <c r="K20" i="10"/>
  <c r="R20" i="10" s="1"/>
  <c r="I20" i="10"/>
  <c r="H20" i="10"/>
  <c r="G20" i="10"/>
  <c r="E20" i="10"/>
  <c r="D20" i="10"/>
  <c r="J20" i="10" s="1"/>
  <c r="P19" i="10"/>
  <c r="O19" i="10"/>
  <c r="K19" i="10"/>
  <c r="R19" i="10" s="1"/>
  <c r="I19" i="10"/>
  <c r="H19" i="10"/>
  <c r="G19" i="10"/>
  <c r="E19" i="10"/>
  <c r="D19" i="10"/>
  <c r="J19" i="10" s="1"/>
  <c r="AI13" i="10"/>
  <c r="AK13" i="10" s="1"/>
  <c r="AG13" i="10"/>
  <c r="AE13" i="10"/>
  <c r="AE7" i="10"/>
  <c r="J6" i="10"/>
  <c r="AP4" i="10"/>
  <c r="AO4" i="10"/>
  <c r="AN4" i="10"/>
  <c r="AM4" i="10"/>
  <c r="AL4" i="10"/>
  <c r="AK4" i="10"/>
  <c r="AJ4" i="10"/>
  <c r="AI4" i="10"/>
  <c r="AH4" i="10"/>
  <c r="AG4" i="10"/>
  <c r="AF4" i="10"/>
  <c r="AE4" i="10"/>
  <c r="AD4" i="10"/>
  <c r="AC4" i="10"/>
  <c r="AB4" i="10"/>
  <c r="O4" i="10"/>
  <c r="J4" i="10"/>
  <c r="D4" i="10"/>
  <c r="B24" i="10" s="1"/>
  <c r="B3" i="10"/>
  <c r="AG13" i="9"/>
  <c r="AP4" i="9"/>
  <c r="AO4" i="9"/>
  <c r="AN4" i="9"/>
  <c r="AM4" i="9"/>
  <c r="AL4" i="9"/>
  <c r="AK4" i="9"/>
  <c r="AJ4" i="9"/>
  <c r="AI4" i="9"/>
  <c r="AH4" i="9"/>
  <c r="AG4" i="9"/>
  <c r="AF4" i="9"/>
  <c r="AC4" i="9"/>
  <c r="AE4" i="9"/>
  <c r="AD4" i="9"/>
  <c r="AB4" i="9"/>
  <c r="O4" i="9"/>
  <c r="AI13" i="9"/>
  <c r="AE13" i="9"/>
  <c r="AE7" i="9"/>
  <c r="B3" i="9"/>
  <c r="AH13" i="12" l="1"/>
  <c r="AH14" i="12" s="1"/>
  <c r="AH13" i="14"/>
  <c r="AH14" i="14" s="1"/>
  <c r="AH13" i="10"/>
  <c r="AH13" i="22"/>
  <c r="AH14" i="22" s="1"/>
  <c r="AH15" i="22" s="1"/>
  <c r="AH13" i="16"/>
  <c r="AH14" i="16" s="1"/>
  <c r="AH15" i="16" s="1"/>
  <c r="AH13" i="13"/>
  <c r="AH14" i="13" s="1"/>
  <c r="AH13" i="11"/>
  <c r="AH14" i="11" s="1"/>
  <c r="AH15" i="11" s="1"/>
  <c r="AH13" i="15"/>
  <c r="AH14" i="15" s="1"/>
  <c r="AH13" i="18"/>
  <c r="AH14" i="18" s="1"/>
  <c r="AF13" i="23"/>
  <c r="AF14" i="23" s="1"/>
  <c r="AH13" i="17"/>
  <c r="AH14" i="17" s="1"/>
  <c r="AK13" i="18"/>
  <c r="AL13" i="18" s="1"/>
  <c r="X10" i="21"/>
  <c r="AK13" i="19"/>
  <c r="AL13" i="19" s="1"/>
  <c r="X10" i="23"/>
  <c r="AF13" i="21"/>
  <c r="AF14" i="21" s="1"/>
  <c r="AF15" i="21" s="1"/>
  <c r="X10" i="19"/>
  <c r="AF13" i="10"/>
  <c r="AF14" i="10" s="1"/>
  <c r="AH14" i="10"/>
  <c r="AH15" i="10" s="1"/>
  <c r="Q20" i="10"/>
  <c r="X10" i="11"/>
  <c r="AK13" i="11"/>
  <c r="AL13" i="11" s="1"/>
  <c r="AK13" i="12"/>
  <c r="AL13" i="12" s="1"/>
  <c r="X10" i="13"/>
  <c r="AK13" i="13"/>
  <c r="AL13" i="13" s="1"/>
  <c r="X10" i="14"/>
  <c r="AK13" i="14"/>
  <c r="AL13" i="14" s="1"/>
  <c r="X10" i="15"/>
  <c r="AK13" i="15"/>
  <c r="AL13" i="15" s="1"/>
  <c r="X10" i="16"/>
  <c r="AK13" i="16"/>
  <c r="AL13" i="16" s="1"/>
  <c r="X10" i="17"/>
  <c r="AK13" i="17"/>
  <c r="AL13" i="17" s="1"/>
  <c r="X10" i="18"/>
  <c r="AH13" i="19"/>
  <c r="AH14" i="19" s="1"/>
  <c r="AH13" i="20"/>
  <c r="AH14" i="20" s="1"/>
  <c r="AK13" i="20"/>
  <c r="AL13" i="20" s="1"/>
  <c r="X10" i="20"/>
  <c r="AK13" i="21"/>
  <c r="AL13" i="21" s="1"/>
  <c r="R19" i="22"/>
  <c r="AH13" i="23"/>
  <c r="AH14" i="23" s="1"/>
  <c r="AK13" i="23"/>
  <c r="AL13" i="23" s="1"/>
  <c r="R20" i="23"/>
  <c r="Q20" i="23"/>
  <c r="Q19" i="23"/>
  <c r="J24" i="23"/>
  <c r="O22" i="23"/>
  <c r="R26" i="23"/>
  <c r="R20" i="22"/>
  <c r="Q20" i="22"/>
  <c r="X10" i="22"/>
  <c r="AK13" i="22"/>
  <c r="J24" i="22"/>
  <c r="AF13" i="22"/>
  <c r="O22" i="22"/>
  <c r="R26" i="22"/>
  <c r="R19" i="21"/>
  <c r="Q19" i="21"/>
  <c r="J24" i="21"/>
  <c r="AH13" i="21"/>
  <c r="Q20" i="21"/>
  <c r="O22" i="21"/>
  <c r="R26" i="21"/>
  <c r="R20" i="20"/>
  <c r="Q20" i="20"/>
  <c r="R19" i="20"/>
  <c r="Q19" i="20"/>
  <c r="J24" i="20"/>
  <c r="AF13" i="20"/>
  <c r="AF14" i="20" s="1"/>
  <c r="O22" i="20"/>
  <c r="R26" i="20"/>
  <c r="R20" i="19"/>
  <c r="Q20" i="19"/>
  <c r="R19" i="19"/>
  <c r="Q19" i="19"/>
  <c r="J24" i="19"/>
  <c r="AF13" i="19"/>
  <c r="O22" i="19"/>
  <c r="R26" i="19"/>
  <c r="R20" i="18"/>
  <c r="Q20" i="18"/>
  <c r="R19" i="18"/>
  <c r="Q19" i="18"/>
  <c r="J24" i="18"/>
  <c r="AF13" i="18"/>
  <c r="AF14" i="18" s="1"/>
  <c r="O22" i="18"/>
  <c r="R26" i="18"/>
  <c r="R20" i="17"/>
  <c r="Q20" i="17"/>
  <c r="R19" i="17"/>
  <c r="Q19" i="17"/>
  <c r="J24" i="17"/>
  <c r="AF13" i="17"/>
  <c r="AF14" i="17" s="1"/>
  <c r="O22" i="17"/>
  <c r="R26" i="17"/>
  <c r="R20" i="16"/>
  <c r="Q20" i="16"/>
  <c r="Q19" i="16"/>
  <c r="J24" i="16"/>
  <c r="AF13" i="16"/>
  <c r="O22" i="16"/>
  <c r="R26" i="16"/>
  <c r="R20" i="15"/>
  <c r="Q20" i="15"/>
  <c r="R19" i="15"/>
  <c r="Q19" i="15"/>
  <c r="J24" i="15"/>
  <c r="AF13" i="15"/>
  <c r="AF14" i="15" s="1"/>
  <c r="O22" i="15"/>
  <c r="R26" i="15"/>
  <c r="R20" i="14"/>
  <c r="Q20" i="14"/>
  <c r="R19" i="14"/>
  <c r="Q19" i="14"/>
  <c r="J24" i="14"/>
  <c r="AF13" i="14"/>
  <c r="O22" i="14"/>
  <c r="R26" i="14"/>
  <c r="R20" i="13"/>
  <c r="Q20" i="13"/>
  <c r="R19" i="13"/>
  <c r="Q19" i="13"/>
  <c r="J24" i="13"/>
  <c r="AF13" i="13"/>
  <c r="AF14" i="13" s="1"/>
  <c r="O22" i="13"/>
  <c r="R26" i="13"/>
  <c r="R20" i="12"/>
  <c r="Q20" i="12"/>
  <c r="R19" i="12"/>
  <c r="Q19" i="12"/>
  <c r="J24" i="12"/>
  <c r="X10" i="12"/>
  <c r="AF13" i="12"/>
  <c r="O22" i="12"/>
  <c r="R26" i="12"/>
  <c r="R19" i="11"/>
  <c r="Q19" i="11"/>
  <c r="R20" i="11"/>
  <c r="Q20" i="11"/>
  <c r="J24" i="11"/>
  <c r="AF13" i="11"/>
  <c r="O22" i="11"/>
  <c r="R26" i="11"/>
  <c r="O9" i="10"/>
  <c r="AJ13" i="10"/>
  <c r="X10" i="10"/>
  <c r="Q19" i="10"/>
  <c r="J24" i="10"/>
  <c r="O22" i="10"/>
  <c r="R26" i="10"/>
  <c r="C22" i="9"/>
  <c r="F10" i="12" l="1"/>
  <c r="C10" i="12"/>
  <c r="F10" i="14"/>
  <c r="F10" i="13"/>
  <c r="C11" i="18"/>
  <c r="D11" i="18" s="1"/>
  <c r="C10" i="21"/>
  <c r="D10" i="21" s="1"/>
  <c r="F10" i="15"/>
  <c r="C11" i="20"/>
  <c r="D11" i="20" s="1"/>
  <c r="F10" i="16"/>
  <c r="C11" i="13"/>
  <c r="D11" i="13" s="1"/>
  <c r="F11" i="20"/>
  <c r="C10" i="23"/>
  <c r="G10" i="23" s="1"/>
  <c r="F11" i="17"/>
  <c r="F11" i="18"/>
  <c r="F11" i="22"/>
  <c r="C11" i="17"/>
  <c r="F10" i="11"/>
  <c r="F10" i="17"/>
  <c r="F10" i="18"/>
  <c r="C11" i="15"/>
  <c r="F12" i="16"/>
  <c r="F11" i="15"/>
  <c r="C11" i="10"/>
  <c r="D11" i="10" s="1"/>
  <c r="E11" i="10" s="1"/>
  <c r="F12" i="10"/>
  <c r="F12" i="22"/>
  <c r="F11" i="13"/>
  <c r="G11" i="13" s="1"/>
  <c r="H11" i="13" s="1"/>
  <c r="F11" i="16"/>
  <c r="F11" i="14"/>
  <c r="C10" i="14"/>
  <c r="AF15" i="10"/>
  <c r="C12" i="10" s="1"/>
  <c r="D12" i="10" s="1"/>
  <c r="AH16" i="10"/>
  <c r="AH17" i="10" s="1"/>
  <c r="C10" i="11"/>
  <c r="F12" i="11"/>
  <c r="AF14" i="11"/>
  <c r="C11" i="11" s="1"/>
  <c r="D11" i="11" s="1"/>
  <c r="F11" i="11"/>
  <c r="AH15" i="15"/>
  <c r="F12" i="15" s="1"/>
  <c r="C10" i="16"/>
  <c r="AH16" i="16"/>
  <c r="AF15" i="17"/>
  <c r="AF16" i="17" s="1"/>
  <c r="AH15" i="17"/>
  <c r="F12" i="17" s="1"/>
  <c r="F11" i="19"/>
  <c r="AH15" i="19"/>
  <c r="F12" i="19" s="1"/>
  <c r="C10" i="19"/>
  <c r="D10" i="19" s="1"/>
  <c r="E10" i="19" s="1"/>
  <c r="F10" i="19"/>
  <c r="F10" i="20"/>
  <c r="C11" i="21"/>
  <c r="D11" i="21" s="1"/>
  <c r="F11" i="23"/>
  <c r="AH15" i="23"/>
  <c r="F10" i="23"/>
  <c r="C11" i="23"/>
  <c r="G11" i="23" s="1"/>
  <c r="AF15" i="23"/>
  <c r="AF14" i="22"/>
  <c r="AL13" i="22"/>
  <c r="F10" i="22" s="1"/>
  <c r="AH16" i="22"/>
  <c r="C12" i="21"/>
  <c r="AF16" i="21"/>
  <c r="F10" i="21"/>
  <c r="AH14" i="21"/>
  <c r="AF15" i="20"/>
  <c r="C10" i="20"/>
  <c r="AH15" i="20"/>
  <c r="AF14" i="19"/>
  <c r="AF15" i="18"/>
  <c r="C10" i="18"/>
  <c r="AH15" i="18"/>
  <c r="C10" i="17"/>
  <c r="AF14" i="16"/>
  <c r="AF15" i="15"/>
  <c r="C10" i="15"/>
  <c r="AF14" i="14"/>
  <c r="AH15" i="14"/>
  <c r="AF15" i="13"/>
  <c r="C10" i="13"/>
  <c r="AH15" i="13"/>
  <c r="AH15" i="12"/>
  <c r="F11" i="12"/>
  <c r="AF14" i="12"/>
  <c r="AH16" i="11"/>
  <c r="AL13" i="10"/>
  <c r="F10" i="10" s="1"/>
  <c r="F11" i="10"/>
  <c r="R28" i="9"/>
  <c r="P20" i="9"/>
  <c r="O20" i="9"/>
  <c r="I20" i="9"/>
  <c r="K20" i="9" s="1"/>
  <c r="H20" i="9"/>
  <c r="G20" i="9"/>
  <c r="E20" i="9"/>
  <c r="D20" i="9"/>
  <c r="J20" i="9" s="1"/>
  <c r="P19" i="9"/>
  <c r="O19" i="9"/>
  <c r="I19" i="9"/>
  <c r="K19" i="9" s="1"/>
  <c r="H19" i="9"/>
  <c r="G19" i="9"/>
  <c r="E19" i="9"/>
  <c r="D19" i="9"/>
  <c r="J19" i="9" s="1"/>
  <c r="AJ13" i="9"/>
  <c r="J6" i="9"/>
  <c r="R26" i="9"/>
  <c r="J4" i="9"/>
  <c r="D4" i="9"/>
  <c r="B24" i="9" s="1"/>
  <c r="I10" i="12" l="1"/>
  <c r="D10" i="12"/>
  <c r="E10" i="12" s="1"/>
  <c r="G10" i="12"/>
  <c r="H10" i="12" s="1"/>
  <c r="G10" i="14"/>
  <c r="H10" i="14" s="1"/>
  <c r="I11" i="13"/>
  <c r="I10" i="16"/>
  <c r="G11" i="18"/>
  <c r="H11" i="18" s="1"/>
  <c r="I11" i="18"/>
  <c r="I11" i="17"/>
  <c r="D10" i="23"/>
  <c r="J10" i="23" s="1"/>
  <c r="G11" i="20"/>
  <c r="H11" i="20" s="1"/>
  <c r="I11" i="20"/>
  <c r="AF15" i="11"/>
  <c r="AF16" i="11" s="1"/>
  <c r="I11" i="15"/>
  <c r="I10" i="21"/>
  <c r="G11" i="10"/>
  <c r="H11" i="10" s="1"/>
  <c r="G11" i="11"/>
  <c r="H11" i="11" s="1"/>
  <c r="I10" i="14"/>
  <c r="I10" i="23"/>
  <c r="G11" i="17"/>
  <c r="H11" i="17" s="1"/>
  <c r="G10" i="11"/>
  <c r="H10" i="11" s="1"/>
  <c r="D11" i="17"/>
  <c r="I10" i="19"/>
  <c r="D11" i="15"/>
  <c r="E11" i="15" s="1"/>
  <c r="G11" i="15"/>
  <c r="H11" i="15" s="1"/>
  <c r="D10" i="14"/>
  <c r="E10" i="14" s="1"/>
  <c r="G12" i="10"/>
  <c r="H12" i="10" s="1"/>
  <c r="F13" i="10"/>
  <c r="I11" i="11"/>
  <c r="I10" i="11"/>
  <c r="H11" i="23"/>
  <c r="AH16" i="15"/>
  <c r="AH17" i="15" s="1"/>
  <c r="C12" i="17"/>
  <c r="G12" i="17" s="1"/>
  <c r="H12" i="17" s="1"/>
  <c r="H10" i="23"/>
  <c r="G10" i="19"/>
  <c r="H10" i="19" s="1"/>
  <c r="D10" i="11"/>
  <c r="AH16" i="17"/>
  <c r="AH17" i="17" s="1"/>
  <c r="AF16" i="10"/>
  <c r="AF17" i="10" s="1"/>
  <c r="I12" i="10"/>
  <c r="E12" i="10"/>
  <c r="J11" i="13"/>
  <c r="M11" i="13" s="1"/>
  <c r="E11" i="13"/>
  <c r="D10" i="16"/>
  <c r="E10" i="16" s="1"/>
  <c r="G10" i="16"/>
  <c r="H10" i="16" s="1"/>
  <c r="F13" i="16"/>
  <c r="AH17" i="16"/>
  <c r="AH16" i="19"/>
  <c r="F13" i="19" s="1"/>
  <c r="G10" i="21"/>
  <c r="H10" i="21" s="1"/>
  <c r="E11" i="21"/>
  <c r="C10" i="22"/>
  <c r="I10" i="22" s="1"/>
  <c r="I11" i="23"/>
  <c r="D11" i="23"/>
  <c r="J11" i="23" s="1"/>
  <c r="M11" i="23" s="1"/>
  <c r="F12" i="23"/>
  <c r="AH16" i="23"/>
  <c r="AF16" i="23"/>
  <c r="C12" i="23"/>
  <c r="F13" i="22"/>
  <c r="AH17" i="22"/>
  <c r="C11" i="22"/>
  <c r="AF15" i="22"/>
  <c r="D12" i="21"/>
  <c r="E10" i="21"/>
  <c r="C13" i="21"/>
  <c r="AF17" i="21"/>
  <c r="F11" i="21"/>
  <c r="AH15" i="21"/>
  <c r="F12" i="20"/>
  <c r="AH16" i="20"/>
  <c r="I10" i="20"/>
  <c r="G10" i="20"/>
  <c r="D10" i="20"/>
  <c r="AF16" i="20"/>
  <c r="C12" i="20"/>
  <c r="E11" i="20"/>
  <c r="C11" i="19"/>
  <c r="AF15" i="19"/>
  <c r="E11" i="18"/>
  <c r="AF16" i="18"/>
  <c r="C12" i="18"/>
  <c r="F12" i="18"/>
  <c r="AH16" i="18"/>
  <c r="I10" i="18"/>
  <c r="G10" i="18"/>
  <c r="D10" i="18"/>
  <c r="I10" i="17"/>
  <c r="G10" i="17"/>
  <c r="D10" i="17"/>
  <c r="E10" i="17" s="1"/>
  <c r="C13" i="17"/>
  <c r="AF17" i="17"/>
  <c r="C11" i="16"/>
  <c r="AF15" i="16"/>
  <c r="I10" i="15"/>
  <c r="G10" i="15"/>
  <c r="D10" i="15"/>
  <c r="E10" i="15" s="1"/>
  <c r="AF16" i="15"/>
  <c r="C12" i="15"/>
  <c r="F12" i="14"/>
  <c r="AH16" i="14"/>
  <c r="C11" i="14"/>
  <c r="AF15" i="14"/>
  <c r="F12" i="13"/>
  <c r="AH16" i="13"/>
  <c r="I10" i="13"/>
  <c r="G10" i="13"/>
  <c r="D10" i="13"/>
  <c r="E10" i="13" s="1"/>
  <c r="AF16" i="13"/>
  <c r="C12" i="13"/>
  <c r="C11" i="12"/>
  <c r="AF15" i="12"/>
  <c r="F12" i="12"/>
  <c r="AH16" i="12"/>
  <c r="E11" i="11"/>
  <c r="F13" i="11"/>
  <c r="AH17" i="11"/>
  <c r="F14" i="10"/>
  <c r="AH18" i="10"/>
  <c r="I11" i="10"/>
  <c r="C10" i="10"/>
  <c r="O9" i="9"/>
  <c r="O22" i="9"/>
  <c r="AH13" i="9"/>
  <c r="AH14" i="9" s="1"/>
  <c r="AH15" i="9" s="1"/>
  <c r="AK13" i="9"/>
  <c r="AL13" i="9" s="1"/>
  <c r="AF13" i="9"/>
  <c r="R20" i="9"/>
  <c r="Q20" i="9"/>
  <c r="R19" i="9"/>
  <c r="Q19" i="9"/>
  <c r="X10" i="9"/>
  <c r="J24" i="9"/>
  <c r="J11" i="10" l="1"/>
  <c r="M11" i="10" s="1"/>
  <c r="J10" i="12"/>
  <c r="K10" i="12" s="1"/>
  <c r="N10" i="12" s="1"/>
  <c r="O10" i="12" s="1"/>
  <c r="J11" i="18"/>
  <c r="M11" i="18" s="1"/>
  <c r="J11" i="20"/>
  <c r="M11" i="20" s="1"/>
  <c r="D12" i="17"/>
  <c r="E12" i="17" s="1"/>
  <c r="J11" i="17"/>
  <c r="M11" i="17" s="1"/>
  <c r="C12" i="11"/>
  <c r="D12" i="11" s="1"/>
  <c r="E10" i="23"/>
  <c r="AH17" i="19"/>
  <c r="F14" i="19" s="1"/>
  <c r="J11" i="15"/>
  <c r="M11" i="15" s="1"/>
  <c r="E11" i="17"/>
  <c r="I12" i="17"/>
  <c r="C13" i="10"/>
  <c r="G13" i="10" s="1"/>
  <c r="H13" i="10" s="1"/>
  <c r="J11" i="11"/>
  <c r="M11" i="11" s="1"/>
  <c r="F13" i="17"/>
  <c r="I13" i="17" s="1"/>
  <c r="J10" i="14"/>
  <c r="M10" i="14" s="1"/>
  <c r="J12" i="10"/>
  <c r="M12" i="10" s="1"/>
  <c r="J10" i="11"/>
  <c r="K10" i="11" s="1"/>
  <c r="L10" i="11" s="1"/>
  <c r="F13" i="15"/>
  <c r="J10" i="19"/>
  <c r="K10" i="19" s="1"/>
  <c r="K10" i="23"/>
  <c r="N10" i="23" s="1"/>
  <c r="O10" i="23" s="1"/>
  <c r="E10" i="11"/>
  <c r="K11" i="13"/>
  <c r="N11" i="13" s="1"/>
  <c r="O11" i="13" s="1"/>
  <c r="K11" i="23"/>
  <c r="L11" i="23" s="1"/>
  <c r="J10" i="16"/>
  <c r="K10" i="16" s="1"/>
  <c r="L10" i="16" s="1"/>
  <c r="F14" i="16"/>
  <c r="AH18" i="16"/>
  <c r="J10" i="21"/>
  <c r="K10" i="21" s="1"/>
  <c r="N10" i="21" s="1"/>
  <c r="D10" i="22"/>
  <c r="E10" i="22" s="1"/>
  <c r="G10" i="22"/>
  <c r="H10" i="22" s="1"/>
  <c r="F13" i="23"/>
  <c r="AH17" i="23"/>
  <c r="E11" i="23"/>
  <c r="G12" i="23"/>
  <c r="I12" i="23"/>
  <c r="D12" i="23"/>
  <c r="E12" i="23" s="1"/>
  <c r="M10" i="23"/>
  <c r="C13" i="23"/>
  <c r="AF17" i="23"/>
  <c r="F14" i="22"/>
  <c r="AH18" i="22"/>
  <c r="C12" i="22"/>
  <c r="AF16" i="22"/>
  <c r="G11" i="22"/>
  <c r="H11" i="22" s="1"/>
  <c r="D11" i="22"/>
  <c r="I11" i="22"/>
  <c r="F12" i="21"/>
  <c r="AH16" i="21"/>
  <c r="I11" i="21"/>
  <c r="G11" i="21"/>
  <c r="C14" i="21"/>
  <c r="AF18" i="21"/>
  <c r="E12" i="21"/>
  <c r="D13" i="21"/>
  <c r="E13" i="21" s="1"/>
  <c r="H10" i="20"/>
  <c r="C13" i="20"/>
  <c r="AF17" i="20"/>
  <c r="G12" i="20"/>
  <c r="D12" i="20"/>
  <c r="E12" i="20" s="1"/>
  <c r="I12" i="20"/>
  <c r="J10" i="20"/>
  <c r="K10" i="20" s="1"/>
  <c r="F13" i="20"/>
  <c r="AH17" i="20"/>
  <c r="E10" i="20"/>
  <c r="AF16" i="19"/>
  <c r="C12" i="19"/>
  <c r="G11" i="19"/>
  <c r="D11" i="19"/>
  <c r="I11" i="19"/>
  <c r="J10" i="18"/>
  <c r="K10" i="18" s="1"/>
  <c r="F13" i="18"/>
  <c r="AH17" i="18"/>
  <c r="E10" i="18"/>
  <c r="G12" i="18"/>
  <c r="H12" i="18" s="1"/>
  <c r="D12" i="18"/>
  <c r="I12" i="18"/>
  <c r="C13" i="18"/>
  <c r="AF17" i="18"/>
  <c r="H10" i="18"/>
  <c r="H10" i="17"/>
  <c r="D13" i="17"/>
  <c r="C14" i="17"/>
  <c r="AF18" i="17"/>
  <c r="J10" i="17"/>
  <c r="F14" i="17"/>
  <c r="AH18" i="17"/>
  <c r="AF16" i="16"/>
  <c r="C12" i="16"/>
  <c r="G11" i="16"/>
  <c r="D11" i="16"/>
  <c r="I11" i="16"/>
  <c r="G12" i="15"/>
  <c r="H12" i="15" s="1"/>
  <c r="I12" i="15"/>
  <c r="D12" i="15"/>
  <c r="C13" i="15"/>
  <c r="AF17" i="15"/>
  <c r="J10" i="15"/>
  <c r="F14" i="15"/>
  <c r="AH18" i="15"/>
  <c r="H10" i="15"/>
  <c r="G11" i="14"/>
  <c r="D11" i="14"/>
  <c r="E11" i="14" s="1"/>
  <c r="I11" i="14"/>
  <c r="AF16" i="14"/>
  <c r="C12" i="14"/>
  <c r="F13" i="14"/>
  <c r="AH17" i="14"/>
  <c r="H10" i="13"/>
  <c r="G12" i="13"/>
  <c r="H12" i="13" s="1"/>
  <c r="D12" i="13"/>
  <c r="I12" i="13"/>
  <c r="C13" i="13"/>
  <c r="AF17" i="13"/>
  <c r="J10" i="13"/>
  <c r="K10" i="13" s="1"/>
  <c r="F13" i="13"/>
  <c r="AH17" i="13"/>
  <c r="F13" i="12"/>
  <c r="AH17" i="12"/>
  <c r="C12" i="12"/>
  <c r="AF16" i="12"/>
  <c r="G11" i="12"/>
  <c r="D11" i="12"/>
  <c r="I11" i="12"/>
  <c r="F14" i="11"/>
  <c r="AH18" i="11"/>
  <c r="C13" i="11"/>
  <c r="AF17" i="11"/>
  <c r="C14" i="10"/>
  <c r="AF18" i="10"/>
  <c r="F15" i="10"/>
  <c r="AH19" i="10"/>
  <c r="G10" i="10"/>
  <c r="I10" i="10"/>
  <c r="D10" i="10"/>
  <c r="E10" i="10" s="1"/>
  <c r="AF14" i="9"/>
  <c r="C11" i="9" s="1"/>
  <c r="D11" i="9" s="1"/>
  <c r="E11" i="9" s="1"/>
  <c r="C10" i="9"/>
  <c r="F10" i="9"/>
  <c r="F12" i="9"/>
  <c r="F11" i="9"/>
  <c r="AH16" i="9"/>
  <c r="L10" i="12" l="1"/>
  <c r="J12" i="17"/>
  <c r="M12" i="17" s="1"/>
  <c r="M10" i="12"/>
  <c r="K11" i="10"/>
  <c r="L11" i="10" s="1"/>
  <c r="K11" i="18"/>
  <c r="N11" i="18" s="1"/>
  <c r="O11" i="18" s="1"/>
  <c r="I12" i="11"/>
  <c r="G12" i="11"/>
  <c r="H12" i="11" s="1"/>
  <c r="K10" i="14"/>
  <c r="L10" i="14" s="1"/>
  <c r="K11" i="20"/>
  <c r="N11" i="20" s="1"/>
  <c r="O11" i="20" s="1"/>
  <c r="K11" i="17"/>
  <c r="N11" i="17" s="1"/>
  <c r="AH18" i="19"/>
  <c r="F15" i="19" s="1"/>
  <c r="M10" i="19"/>
  <c r="K11" i="15"/>
  <c r="N11" i="15" s="1"/>
  <c r="N11" i="23"/>
  <c r="O11" i="23" s="1"/>
  <c r="P11" i="23" s="1"/>
  <c r="D13" i="10"/>
  <c r="E13" i="10" s="1"/>
  <c r="N10" i="11"/>
  <c r="O10" i="11" s="1"/>
  <c r="AN10" i="11" s="1"/>
  <c r="I13" i="10"/>
  <c r="L10" i="23"/>
  <c r="G13" i="17"/>
  <c r="H13" i="17" s="1"/>
  <c r="K12" i="10"/>
  <c r="L12" i="10" s="1"/>
  <c r="K11" i="11"/>
  <c r="M10" i="11"/>
  <c r="N10" i="16"/>
  <c r="O10" i="16" s="1"/>
  <c r="L10" i="21"/>
  <c r="L11" i="13"/>
  <c r="P11" i="13"/>
  <c r="Q11" i="13" s="1"/>
  <c r="R11" i="13" s="1"/>
  <c r="M10" i="16"/>
  <c r="M10" i="21"/>
  <c r="J12" i="15"/>
  <c r="M12" i="15" s="1"/>
  <c r="J12" i="13"/>
  <c r="M12" i="13" s="1"/>
  <c r="F15" i="16"/>
  <c r="AH19" i="16"/>
  <c r="O10" i="21"/>
  <c r="AN10" i="21" s="1"/>
  <c r="J10" i="22"/>
  <c r="K10" i="22" s="1"/>
  <c r="F14" i="23"/>
  <c r="AH18" i="23"/>
  <c r="C14" i="23"/>
  <c r="AF18" i="23"/>
  <c r="H12" i="23"/>
  <c r="G13" i="23"/>
  <c r="H13" i="23" s="1"/>
  <c r="D13" i="23"/>
  <c r="J13" i="23" s="1"/>
  <c r="M13" i="23" s="1"/>
  <c r="I13" i="23"/>
  <c r="AN10" i="23"/>
  <c r="P10" i="23"/>
  <c r="J12" i="23"/>
  <c r="K12" i="23" s="1"/>
  <c r="C13" i="22"/>
  <c r="AF17" i="22"/>
  <c r="G12" i="22"/>
  <c r="H12" i="22" s="1"/>
  <c r="D12" i="22"/>
  <c r="I12" i="22"/>
  <c r="F15" i="22"/>
  <c r="AH19" i="22"/>
  <c r="J11" i="22"/>
  <c r="M11" i="22" s="1"/>
  <c r="E11" i="22"/>
  <c r="D14" i="21"/>
  <c r="E14" i="21" s="1"/>
  <c r="J11" i="21"/>
  <c r="K11" i="21" s="1"/>
  <c r="H11" i="21"/>
  <c r="F13" i="21"/>
  <c r="AH17" i="21"/>
  <c r="C15" i="21"/>
  <c r="AF19" i="21"/>
  <c r="G12" i="21"/>
  <c r="J12" i="21" s="1"/>
  <c r="M12" i="21" s="1"/>
  <c r="I12" i="21"/>
  <c r="N10" i="20"/>
  <c r="O10" i="20" s="1"/>
  <c r="L10" i="20"/>
  <c r="F14" i="20"/>
  <c r="AH18" i="20"/>
  <c r="C14" i="20"/>
  <c r="AF18" i="20"/>
  <c r="M10" i="20"/>
  <c r="G13" i="20"/>
  <c r="I13" i="20"/>
  <c r="D13" i="20"/>
  <c r="E13" i="20" s="1"/>
  <c r="H12" i="20"/>
  <c r="J12" i="20"/>
  <c r="M12" i="20" s="1"/>
  <c r="G12" i="19"/>
  <c r="H12" i="19" s="1"/>
  <c r="I12" i="19"/>
  <c r="D12" i="19"/>
  <c r="J11" i="19"/>
  <c r="C13" i="19"/>
  <c r="AF17" i="19"/>
  <c r="E11" i="19"/>
  <c r="H11" i="19"/>
  <c r="N10" i="19"/>
  <c r="O10" i="19" s="1"/>
  <c r="L10" i="19"/>
  <c r="G13" i="18"/>
  <c r="H13" i="18" s="1"/>
  <c r="D13" i="18"/>
  <c r="E13" i="18" s="1"/>
  <c r="I13" i="18"/>
  <c r="J12" i="18"/>
  <c r="M12" i="18" s="1"/>
  <c r="F14" i="18"/>
  <c r="AH18" i="18"/>
  <c r="E12" i="18"/>
  <c r="M10" i="18"/>
  <c r="N10" i="18"/>
  <c r="O10" i="18" s="1"/>
  <c r="L10" i="18"/>
  <c r="C14" i="18"/>
  <c r="AF18" i="18"/>
  <c r="E13" i="17"/>
  <c r="M10" i="17"/>
  <c r="C15" i="17"/>
  <c r="AF19" i="17"/>
  <c r="G14" i="17"/>
  <c r="H14" i="17" s="1"/>
  <c r="I14" i="17"/>
  <c r="D14" i="17"/>
  <c r="F15" i="17"/>
  <c r="AH19" i="17"/>
  <c r="K10" i="17"/>
  <c r="G12" i="16"/>
  <c r="H12" i="16" s="1"/>
  <c r="I12" i="16"/>
  <c r="D12" i="16"/>
  <c r="E12" i="16" s="1"/>
  <c r="H11" i="16"/>
  <c r="J11" i="16"/>
  <c r="K11" i="16" s="1"/>
  <c r="C13" i="16"/>
  <c r="AF17" i="16"/>
  <c r="E11" i="16"/>
  <c r="E12" i="15"/>
  <c r="M10" i="15"/>
  <c r="K10" i="15"/>
  <c r="F15" i="15"/>
  <c r="AH19" i="15"/>
  <c r="C14" i="15"/>
  <c r="AF18" i="15"/>
  <c r="G13" i="15"/>
  <c r="H13" i="15" s="1"/>
  <c r="D13" i="15"/>
  <c r="E13" i="15" s="1"/>
  <c r="I13" i="15"/>
  <c r="J11" i="14"/>
  <c r="F14" i="14"/>
  <c r="AH18" i="14"/>
  <c r="G12" i="14"/>
  <c r="H12" i="14" s="1"/>
  <c r="I12" i="14"/>
  <c r="D12" i="14"/>
  <c r="C13" i="14"/>
  <c r="AF17" i="14"/>
  <c r="H11" i="14"/>
  <c r="E12" i="13"/>
  <c r="G13" i="13"/>
  <c r="I13" i="13"/>
  <c r="D13" i="13"/>
  <c r="M10" i="13"/>
  <c r="N10" i="13"/>
  <c r="L10" i="13"/>
  <c r="C14" i="13"/>
  <c r="AF18" i="13"/>
  <c r="F14" i="13"/>
  <c r="AH18" i="13"/>
  <c r="G12" i="12"/>
  <c r="H12" i="12" s="1"/>
  <c r="D12" i="12"/>
  <c r="E12" i="12" s="1"/>
  <c r="I12" i="12"/>
  <c r="P10" i="12"/>
  <c r="F14" i="12"/>
  <c r="AH18" i="12"/>
  <c r="J11" i="12"/>
  <c r="K11" i="12" s="1"/>
  <c r="AN10" i="12"/>
  <c r="E11" i="12"/>
  <c r="C13" i="12"/>
  <c r="AF17" i="12"/>
  <c r="H11" i="12"/>
  <c r="F15" i="11"/>
  <c r="AH19" i="11"/>
  <c r="C14" i="11"/>
  <c r="AF18" i="11"/>
  <c r="E12" i="11"/>
  <c r="G13" i="11"/>
  <c r="H13" i="11" s="1"/>
  <c r="D13" i="11"/>
  <c r="E13" i="11" s="1"/>
  <c r="I13" i="11"/>
  <c r="H10" i="10"/>
  <c r="C15" i="10"/>
  <c r="AF19" i="10"/>
  <c r="J10" i="10"/>
  <c r="D14" i="10"/>
  <c r="E14" i="10" s="1"/>
  <c r="G14" i="10"/>
  <c r="H14" i="10" s="1"/>
  <c r="I14" i="10"/>
  <c r="F16" i="10"/>
  <c r="AH20" i="10"/>
  <c r="AF15" i="9"/>
  <c r="C12" i="9" s="1"/>
  <c r="D12" i="9" s="1"/>
  <c r="E12" i="9" s="1"/>
  <c r="G10" i="9"/>
  <c r="H10" i="9" s="1"/>
  <c r="G11" i="9"/>
  <c r="H11" i="9" s="1"/>
  <c r="I11" i="9"/>
  <c r="D10" i="9"/>
  <c r="I10" i="9"/>
  <c r="F13" i="9"/>
  <c r="AH17" i="9"/>
  <c r="K12" i="17" l="1"/>
  <c r="N12" i="17" s="1"/>
  <c r="O12" i="17" s="1"/>
  <c r="J12" i="11"/>
  <c r="K12" i="11" s="1"/>
  <c r="N12" i="11" s="1"/>
  <c r="L11" i="18"/>
  <c r="N11" i="10"/>
  <c r="O11" i="10" s="1"/>
  <c r="L11" i="17"/>
  <c r="O11" i="17"/>
  <c r="P11" i="17" s="1"/>
  <c r="Q11" i="17" s="1"/>
  <c r="R11" i="17" s="1"/>
  <c r="N10" i="14"/>
  <c r="O10" i="14" s="1"/>
  <c r="AN10" i="14" s="1"/>
  <c r="J12" i="12"/>
  <c r="M12" i="12" s="1"/>
  <c r="J13" i="10"/>
  <c r="M13" i="10" s="1"/>
  <c r="AH19" i="19"/>
  <c r="F16" i="19" s="1"/>
  <c r="P11" i="20"/>
  <c r="Q11" i="20" s="1"/>
  <c r="R11" i="20" s="1"/>
  <c r="L11" i="20"/>
  <c r="N12" i="10"/>
  <c r="O12" i="10" s="1"/>
  <c r="O11" i="15"/>
  <c r="P11" i="15" s="1"/>
  <c r="Q11" i="15" s="1"/>
  <c r="R11" i="15" s="1"/>
  <c r="L11" i="15"/>
  <c r="J13" i="17"/>
  <c r="M13" i="17" s="1"/>
  <c r="P10" i="16"/>
  <c r="Q10" i="16" s="1"/>
  <c r="N11" i="11"/>
  <c r="L11" i="11"/>
  <c r="AN10" i="16"/>
  <c r="K12" i="13"/>
  <c r="N12" i="13" s="1"/>
  <c r="O12" i="13" s="1"/>
  <c r="K12" i="15"/>
  <c r="N12" i="15" s="1"/>
  <c r="O12" i="15" s="1"/>
  <c r="J13" i="13"/>
  <c r="M13" i="13" s="1"/>
  <c r="M10" i="22"/>
  <c r="P10" i="11"/>
  <c r="Q10" i="11" s="1"/>
  <c r="R10" i="11" s="1"/>
  <c r="F16" i="16"/>
  <c r="AH20" i="16"/>
  <c r="P11" i="18"/>
  <c r="Q11" i="18" s="1"/>
  <c r="R11" i="18" s="1"/>
  <c r="P10" i="19"/>
  <c r="Q10" i="19" s="1"/>
  <c r="J12" i="19"/>
  <c r="M12" i="19" s="1"/>
  <c r="P10" i="21"/>
  <c r="Q10" i="21" s="1"/>
  <c r="R10" i="21" s="1"/>
  <c r="Q11" i="23"/>
  <c r="R11" i="23" s="1"/>
  <c r="F15" i="23"/>
  <c r="AH19" i="23"/>
  <c r="K13" i="23"/>
  <c r="N13" i="23" s="1"/>
  <c r="O13" i="23" s="1"/>
  <c r="G14" i="23"/>
  <c r="I14" i="23"/>
  <c r="D14" i="23"/>
  <c r="C15" i="23"/>
  <c r="AF19" i="23"/>
  <c r="E13" i="23"/>
  <c r="N12" i="23"/>
  <c r="O12" i="23" s="1"/>
  <c r="L12" i="23"/>
  <c r="M12" i="23"/>
  <c r="Q10" i="23"/>
  <c r="K11" i="22"/>
  <c r="F16" i="22"/>
  <c r="AH20" i="22"/>
  <c r="C14" i="22"/>
  <c r="AF18" i="22"/>
  <c r="G13" i="22"/>
  <c r="H13" i="22" s="1"/>
  <c r="D13" i="22"/>
  <c r="I13" i="22"/>
  <c r="N10" i="22"/>
  <c r="L10" i="22"/>
  <c r="J12" i="22"/>
  <c r="M12" i="22" s="1"/>
  <c r="E12" i="22"/>
  <c r="N11" i="21"/>
  <c r="O11" i="21" s="1"/>
  <c r="L11" i="21"/>
  <c r="K12" i="21"/>
  <c r="F14" i="21"/>
  <c r="AH18" i="21"/>
  <c r="I13" i="21"/>
  <c r="G13" i="21"/>
  <c r="J13" i="21" s="1"/>
  <c r="M13" i="21" s="1"/>
  <c r="H12" i="21"/>
  <c r="M11" i="21"/>
  <c r="C16" i="21"/>
  <c r="AF20" i="21"/>
  <c r="D15" i="21"/>
  <c r="E15" i="21" s="1"/>
  <c r="G14" i="20"/>
  <c r="H14" i="20" s="1"/>
  <c r="I14" i="20"/>
  <c r="D14" i="20"/>
  <c r="P10" i="20"/>
  <c r="Q10" i="20" s="1"/>
  <c r="H13" i="20"/>
  <c r="AN10" i="20"/>
  <c r="F15" i="20"/>
  <c r="AH19" i="20"/>
  <c r="C15" i="20"/>
  <c r="AF19" i="20"/>
  <c r="K12" i="20"/>
  <c r="J13" i="20"/>
  <c r="M13" i="20" s="1"/>
  <c r="E12" i="19"/>
  <c r="G13" i="19"/>
  <c r="H13" i="19" s="1"/>
  <c r="I13" i="19"/>
  <c r="D13" i="19"/>
  <c r="E13" i="19" s="1"/>
  <c r="C14" i="19"/>
  <c r="AF18" i="19"/>
  <c r="AN10" i="19"/>
  <c r="M11" i="19"/>
  <c r="K11" i="19"/>
  <c r="G14" i="18"/>
  <c r="H14" i="18" s="1"/>
  <c r="I14" i="18"/>
  <c r="D14" i="18"/>
  <c r="AN10" i="18"/>
  <c r="P10" i="18"/>
  <c r="J13" i="18"/>
  <c r="M13" i="18" s="1"/>
  <c r="F15" i="18"/>
  <c r="AH19" i="18"/>
  <c r="K12" i="18"/>
  <c r="C15" i="18"/>
  <c r="AF19" i="18"/>
  <c r="J14" i="17"/>
  <c r="K14" i="17" s="1"/>
  <c r="F16" i="17"/>
  <c r="AH20" i="17"/>
  <c r="D15" i="17"/>
  <c r="I15" i="17"/>
  <c r="G15" i="17"/>
  <c r="H15" i="17" s="1"/>
  <c r="E14" i="17"/>
  <c r="N10" i="17"/>
  <c r="L10" i="17"/>
  <c r="C16" i="17"/>
  <c r="AF20" i="17"/>
  <c r="N11" i="16"/>
  <c r="O11" i="16" s="1"/>
  <c r="L11" i="16"/>
  <c r="J12" i="16"/>
  <c r="M12" i="16" s="1"/>
  <c r="C14" i="16"/>
  <c r="AF18" i="16"/>
  <c r="M11" i="16"/>
  <c r="I13" i="16"/>
  <c r="G13" i="16"/>
  <c r="H13" i="16" s="1"/>
  <c r="D13" i="16"/>
  <c r="N10" i="15"/>
  <c r="O10" i="15" s="1"/>
  <c r="L10" i="15"/>
  <c r="G14" i="15"/>
  <c r="H14" i="15" s="1"/>
  <c r="D14" i="15"/>
  <c r="E14" i="15" s="1"/>
  <c r="I14" i="15"/>
  <c r="J13" i="15"/>
  <c r="F16" i="15"/>
  <c r="AH20" i="15"/>
  <c r="C15" i="15"/>
  <c r="AF19" i="15"/>
  <c r="G13" i="14"/>
  <c r="D13" i="14"/>
  <c r="I13" i="14"/>
  <c r="J12" i="14"/>
  <c r="M12" i="14" s="1"/>
  <c r="F15" i="14"/>
  <c r="AH19" i="14"/>
  <c r="E12" i="14"/>
  <c r="M11" i="14"/>
  <c r="K11" i="14"/>
  <c r="C14" i="14"/>
  <c r="AF18" i="14"/>
  <c r="C15" i="13"/>
  <c r="AF19" i="13"/>
  <c r="G14" i="13"/>
  <c r="H14" i="13" s="1"/>
  <c r="I14" i="13"/>
  <c r="D14" i="13"/>
  <c r="E13" i="13"/>
  <c r="H13" i="13"/>
  <c r="O10" i="13"/>
  <c r="P10" i="13" s="1"/>
  <c r="F15" i="13"/>
  <c r="AH19" i="13"/>
  <c r="N11" i="12"/>
  <c r="O11" i="12" s="1"/>
  <c r="L11" i="12"/>
  <c r="M11" i="12"/>
  <c r="C14" i="12"/>
  <c r="AF18" i="12"/>
  <c r="G13" i="12"/>
  <c r="D13" i="12"/>
  <c r="I13" i="12"/>
  <c r="F15" i="12"/>
  <c r="AH19" i="12"/>
  <c r="Q10" i="12"/>
  <c r="C15" i="11"/>
  <c r="AF19" i="11"/>
  <c r="F16" i="11"/>
  <c r="AH20" i="11"/>
  <c r="J13" i="11"/>
  <c r="M13" i="11" s="1"/>
  <c r="G14" i="11"/>
  <c r="H14" i="11" s="1"/>
  <c r="I14" i="11"/>
  <c r="D14" i="11"/>
  <c r="M10" i="10"/>
  <c r="K10" i="10"/>
  <c r="F17" i="10"/>
  <c r="AH21" i="10"/>
  <c r="F18" i="10" s="1"/>
  <c r="C16" i="10"/>
  <c r="AF20" i="10"/>
  <c r="D15" i="10"/>
  <c r="E15" i="10" s="1"/>
  <c r="I15" i="10"/>
  <c r="G15" i="10"/>
  <c r="J14" i="10"/>
  <c r="M14" i="10" s="1"/>
  <c r="I12" i="9"/>
  <c r="G12" i="9"/>
  <c r="H12" i="9" s="1"/>
  <c r="AF16" i="9"/>
  <c r="AF17" i="9" s="1"/>
  <c r="C14" i="9" s="1"/>
  <c r="J11" i="9"/>
  <c r="M11" i="9" s="1"/>
  <c r="J10" i="9"/>
  <c r="K10" i="9" s="1"/>
  <c r="E10" i="9"/>
  <c r="F14" i="9"/>
  <c r="AH18" i="9"/>
  <c r="L12" i="17" l="1"/>
  <c r="M12" i="11"/>
  <c r="P12" i="17"/>
  <c r="Q12" i="17" s="1"/>
  <c r="R12" i="17" s="1"/>
  <c r="L12" i="11"/>
  <c r="P11" i="10"/>
  <c r="Q11" i="10" s="1"/>
  <c r="R11" i="10" s="1"/>
  <c r="K13" i="10"/>
  <c r="L13" i="10" s="1"/>
  <c r="P10" i="14"/>
  <c r="Q10" i="14" s="1"/>
  <c r="K12" i="12"/>
  <c r="N12" i="12" s="1"/>
  <c r="O12" i="12" s="1"/>
  <c r="AH20" i="19"/>
  <c r="AH21" i="19" s="1"/>
  <c r="F18" i="19" s="1"/>
  <c r="P12" i="10"/>
  <c r="Q12" i="10" s="1"/>
  <c r="R12" i="10" s="1"/>
  <c r="K13" i="17"/>
  <c r="N13" i="17" s="1"/>
  <c r="O13" i="17" s="1"/>
  <c r="L12" i="13"/>
  <c r="K13" i="13"/>
  <c r="L13" i="13" s="1"/>
  <c r="O11" i="11"/>
  <c r="P11" i="11" s="1"/>
  <c r="Q11" i="11" s="1"/>
  <c r="R11" i="11" s="1"/>
  <c r="J14" i="11"/>
  <c r="M14" i="11" s="1"/>
  <c r="P12" i="15"/>
  <c r="Q12" i="15" s="1"/>
  <c r="R12" i="15" s="1"/>
  <c r="L12" i="15"/>
  <c r="AN10" i="13"/>
  <c r="K12" i="16"/>
  <c r="N12" i="16" s="1"/>
  <c r="O12" i="16" s="1"/>
  <c r="J15" i="17"/>
  <c r="M15" i="17" s="1"/>
  <c r="J14" i="13"/>
  <c r="M14" i="13" s="1"/>
  <c r="J13" i="14"/>
  <c r="M13" i="14" s="1"/>
  <c r="L13" i="23"/>
  <c r="P12" i="23"/>
  <c r="Q12" i="23" s="1"/>
  <c r="R12" i="23" s="1"/>
  <c r="K12" i="14"/>
  <c r="N12" i="14" s="1"/>
  <c r="O12" i="14" s="1"/>
  <c r="J14" i="18"/>
  <c r="M14" i="18" s="1"/>
  <c r="J14" i="20"/>
  <c r="M14" i="20" s="1"/>
  <c r="E14" i="11"/>
  <c r="K13" i="11"/>
  <c r="N13" i="11" s="1"/>
  <c r="O13" i="11" s="1"/>
  <c r="F17" i="16"/>
  <c r="AH21" i="16"/>
  <c r="F18" i="16" s="1"/>
  <c r="K13" i="18"/>
  <c r="N13" i="18" s="1"/>
  <c r="K12" i="19"/>
  <c r="L12" i="19" s="1"/>
  <c r="E14" i="20"/>
  <c r="AH20" i="23"/>
  <c r="F16" i="23"/>
  <c r="J14" i="23"/>
  <c r="K14" i="23" s="1"/>
  <c r="C16" i="23"/>
  <c r="AF20" i="23"/>
  <c r="P13" i="23"/>
  <c r="Q13" i="23" s="1"/>
  <c r="D15" i="23"/>
  <c r="J15" i="23" s="1"/>
  <c r="M15" i="23" s="1"/>
  <c r="I15" i="23"/>
  <c r="G15" i="23"/>
  <c r="H15" i="23" s="1"/>
  <c r="E14" i="23"/>
  <c r="H14" i="23"/>
  <c r="R10" i="23"/>
  <c r="O10" i="22"/>
  <c r="P10" i="22" s="1"/>
  <c r="K12" i="22"/>
  <c r="C15" i="22"/>
  <c r="AF19" i="22"/>
  <c r="G14" i="22"/>
  <c r="H14" i="22" s="1"/>
  <c r="D14" i="22"/>
  <c r="I14" i="22"/>
  <c r="F17" i="22"/>
  <c r="AH21" i="22"/>
  <c r="F18" i="22" s="1"/>
  <c r="J13" i="22"/>
  <c r="M13" i="22" s="1"/>
  <c r="E13" i="22"/>
  <c r="N11" i="22"/>
  <c r="L11" i="22"/>
  <c r="F15" i="21"/>
  <c r="AH19" i="21"/>
  <c r="G14" i="21"/>
  <c r="J14" i="21" s="1"/>
  <c r="M14" i="21" s="1"/>
  <c r="I14" i="21"/>
  <c r="L12" i="21"/>
  <c r="N12" i="21"/>
  <c r="O12" i="21" s="1"/>
  <c r="D16" i="21"/>
  <c r="E16" i="21" s="1"/>
  <c r="P11" i="21"/>
  <c r="K13" i="21"/>
  <c r="C17" i="21"/>
  <c r="AF21" i="21"/>
  <c r="C18" i="21" s="1"/>
  <c r="H13" i="21"/>
  <c r="N12" i="20"/>
  <c r="O12" i="20" s="1"/>
  <c r="L12" i="20"/>
  <c r="C16" i="20"/>
  <c r="AF20" i="20"/>
  <c r="D15" i="20"/>
  <c r="I15" i="20"/>
  <c r="G15" i="20"/>
  <c r="H15" i="20" s="1"/>
  <c r="K13" i="20"/>
  <c r="R10" i="20"/>
  <c r="F16" i="20"/>
  <c r="AH20" i="20"/>
  <c r="C15" i="19"/>
  <c r="AF19" i="19"/>
  <c r="G14" i="19"/>
  <c r="H14" i="19" s="1"/>
  <c r="I14" i="19"/>
  <c r="D14" i="19"/>
  <c r="E14" i="19" s="1"/>
  <c r="N11" i="19"/>
  <c r="O11" i="19" s="1"/>
  <c r="L11" i="19"/>
  <c r="R10" i="19"/>
  <c r="J13" i="19"/>
  <c r="K13" i="19" s="1"/>
  <c r="F16" i="18"/>
  <c r="AH20" i="18"/>
  <c r="N12" i="18"/>
  <c r="O12" i="18" s="1"/>
  <c r="L12" i="18"/>
  <c r="Q10" i="18"/>
  <c r="E14" i="18"/>
  <c r="C16" i="18"/>
  <c r="AF20" i="18"/>
  <c r="D15" i="18"/>
  <c r="I15" i="18"/>
  <c r="G15" i="18"/>
  <c r="E15" i="17"/>
  <c r="F17" i="17"/>
  <c r="AH21" i="17"/>
  <c r="F18" i="17" s="1"/>
  <c r="D16" i="17"/>
  <c r="E16" i="17" s="1"/>
  <c r="I16" i="17"/>
  <c r="G16" i="17"/>
  <c r="H16" i="17" s="1"/>
  <c r="N14" i="17"/>
  <c r="O14" i="17" s="1"/>
  <c r="L14" i="17"/>
  <c r="M14" i="17"/>
  <c r="C17" i="17"/>
  <c r="AF21" i="17"/>
  <c r="C18" i="17" s="1"/>
  <c r="O10" i="17"/>
  <c r="J13" i="16"/>
  <c r="K13" i="16" s="1"/>
  <c r="E13" i="16"/>
  <c r="C15" i="16"/>
  <c r="AF19" i="16"/>
  <c r="R10" i="16"/>
  <c r="G14" i="16"/>
  <c r="H14" i="16" s="1"/>
  <c r="I14" i="16"/>
  <c r="D14" i="16"/>
  <c r="P11" i="16"/>
  <c r="Q11" i="16" s="1"/>
  <c r="M13" i="15"/>
  <c r="C16" i="15"/>
  <c r="AF20" i="15"/>
  <c r="D15" i="15"/>
  <c r="E15" i="15" s="1"/>
  <c r="I15" i="15"/>
  <c r="G15" i="15"/>
  <c r="H15" i="15" s="1"/>
  <c r="K13" i="15"/>
  <c r="F17" i="15"/>
  <c r="AH21" i="15"/>
  <c r="F18" i="15" s="1"/>
  <c r="P10" i="15"/>
  <c r="AN10" i="15"/>
  <c r="J14" i="15"/>
  <c r="M14" i="15" s="1"/>
  <c r="F16" i="14"/>
  <c r="AH20" i="14"/>
  <c r="E13" i="14"/>
  <c r="N11" i="14"/>
  <c r="L11" i="14"/>
  <c r="H13" i="14"/>
  <c r="C15" i="14"/>
  <c r="AF19" i="14"/>
  <c r="G14" i="14"/>
  <c r="H14" i="14" s="1"/>
  <c r="I14" i="14"/>
  <c r="D14" i="14"/>
  <c r="E14" i="14" s="1"/>
  <c r="P12" i="13"/>
  <c r="Q12" i="13" s="1"/>
  <c r="R12" i="13" s="1"/>
  <c r="F16" i="13"/>
  <c r="AH20" i="13"/>
  <c r="E14" i="13"/>
  <c r="C16" i="13"/>
  <c r="AF20" i="13"/>
  <c r="D15" i="13"/>
  <c r="E15" i="13" s="1"/>
  <c r="I15" i="13"/>
  <c r="G15" i="13"/>
  <c r="Q10" i="13"/>
  <c r="F16" i="12"/>
  <c r="AH20" i="12"/>
  <c r="H13" i="12"/>
  <c r="C15" i="12"/>
  <c r="AF19" i="12"/>
  <c r="P11" i="12"/>
  <c r="G14" i="12"/>
  <c r="H14" i="12" s="1"/>
  <c r="D14" i="12"/>
  <c r="I14" i="12"/>
  <c r="J13" i="12"/>
  <c r="R10" i="12"/>
  <c r="E13" i="12"/>
  <c r="C16" i="11"/>
  <c r="AF20" i="11"/>
  <c r="G15" i="11"/>
  <c r="H15" i="11" s="1"/>
  <c r="D15" i="11"/>
  <c r="I15" i="11"/>
  <c r="O12" i="11"/>
  <c r="P12" i="11" s="1"/>
  <c r="F17" i="11"/>
  <c r="AH21" i="11"/>
  <c r="F18" i="11" s="1"/>
  <c r="F21" i="10"/>
  <c r="N10" i="10"/>
  <c r="L10" i="10"/>
  <c r="J15" i="10"/>
  <c r="M15" i="10" s="1"/>
  <c r="K14" i="10"/>
  <c r="C17" i="10"/>
  <c r="AF21" i="10"/>
  <c r="C18" i="10" s="1"/>
  <c r="H15" i="10"/>
  <c r="G16" i="10"/>
  <c r="H16" i="10" s="1"/>
  <c r="D16" i="10"/>
  <c r="E16" i="10" s="1"/>
  <c r="I16" i="10"/>
  <c r="J12" i="9"/>
  <c r="M12" i="9" s="1"/>
  <c r="AF18" i="9"/>
  <c r="C15" i="9" s="1"/>
  <c r="C13" i="9"/>
  <c r="I13" i="9" s="1"/>
  <c r="M10" i="9"/>
  <c r="K11" i="9"/>
  <c r="N11" i="9" s="1"/>
  <c r="N10" i="9"/>
  <c r="L10" i="9"/>
  <c r="F15" i="9"/>
  <c r="AH19" i="9"/>
  <c r="G14" i="9"/>
  <c r="H14" i="9" s="1"/>
  <c r="D14" i="9"/>
  <c r="I14" i="9"/>
  <c r="L12" i="12" l="1"/>
  <c r="N13" i="10"/>
  <c r="O13" i="10" s="1"/>
  <c r="P13" i="10" s="1"/>
  <c r="Q13" i="10" s="1"/>
  <c r="R13" i="10" s="1"/>
  <c r="F17" i="19"/>
  <c r="F21" i="19" s="1"/>
  <c r="P13" i="17"/>
  <c r="Q13" i="17" s="1"/>
  <c r="R13" i="17" s="1"/>
  <c r="N13" i="13"/>
  <c r="O13" i="13" s="1"/>
  <c r="L13" i="17"/>
  <c r="L12" i="16"/>
  <c r="K14" i="18"/>
  <c r="N14" i="18" s="1"/>
  <c r="N12" i="19"/>
  <c r="O12" i="19" s="1"/>
  <c r="K15" i="17"/>
  <c r="L15" i="17" s="1"/>
  <c r="K14" i="11"/>
  <c r="J14" i="12"/>
  <c r="M14" i="12" s="1"/>
  <c r="J15" i="11"/>
  <c r="M15" i="11" s="1"/>
  <c r="K14" i="13"/>
  <c r="N14" i="13" s="1"/>
  <c r="K13" i="14"/>
  <c r="N13" i="14" s="1"/>
  <c r="O13" i="14" s="1"/>
  <c r="K13" i="22"/>
  <c r="N13" i="22" s="1"/>
  <c r="C21" i="17"/>
  <c r="J14" i="16"/>
  <c r="M14" i="16" s="1"/>
  <c r="L13" i="18"/>
  <c r="K14" i="21"/>
  <c r="L14" i="21" s="1"/>
  <c r="L12" i="14"/>
  <c r="K14" i="20"/>
  <c r="N14" i="20" s="1"/>
  <c r="O14" i="20" s="1"/>
  <c r="F21" i="16"/>
  <c r="K15" i="10"/>
  <c r="E15" i="11"/>
  <c r="L13" i="11"/>
  <c r="J14" i="14"/>
  <c r="M14" i="14" s="1"/>
  <c r="P14" i="17"/>
  <c r="Q14" i="17" s="1"/>
  <c r="R14" i="17" s="1"/>
  <c r="AH21" i="23"/>
  <c r="F18" i="23" s="1"/>
  <c r="F17" i="23"/>
  <c r="R13" i="23"/>
  <c r="E15" i="23"/>
  <c r="N14" i="23"/>
  <c r="O14" i="23" s="1"/>
  <c r="L14" i="23"/>
  <c r="C17" i="23"/>
  <c r="AF21" i="23"/>
  <c r="C18" i="23" s="1"/>
  <c r="D16" i="23"/>
  <c r="J16" i="23" s="1"/>
  <c r="M16" i="23" s="1"/>
  <c r="I16" i="23"/>
  <c r="G16" i="23"/>
  <c r="K15" i="23"/>
  <c r="M14" i="23"/>
  <c r="F21" i="22"/>
  <c r="C16" i="22"/>
  <c r="AF20" i="22"/>
  <c r="I15" i="22"/>
  <c r="D15" i="22"/>
  <c r="G15" i="22"/>
  <c r="H15" i="22" s="1"/>
  <c r="O11" i="22"/>
  <c r="P11" i="22" s="1"/>
  <c r="N12" i="22"/>
  <c r="O12" i="22" s="1"/>
  <c r="L12" i="22"/>
  <c r="J14" i="22"/>
  <c r="K14" i="22" s="1"/>
  <c r="E14" i="22"/>
  <c r="AN10" i="22"/>
  <c r="Q10" i="22"/>
  <c r="H14" i="21"/>
  <c r="N13" i="21"/>
  <c r="L13" i="21"/>
  <c r="Q11" i="21"/>
  <c r="F16" i="21"/>
  <c r="AH20" i="21"/>
  <c r="I15" i="21"/>
  <c r="G15" i="21"/>
  <c r="J15" i="21" s="1"/>
  <c r="M15" i="21" s="1"/>
  <c r="D18" i="21"/>
  <c r="C21" i="21"/>
  <c r="D17" i="21"/>
  <c r="E17" i="21" s="1"/>
  <c r="P12" i="21"/>
  <c r="J15" i="20"/>
  <c r="K15" i="20" s="1"/>
  <c r="E15" i="20"/>
  <c r="N13" i="20"/>
  <c r="L13" i="20"/>
  <c r="C17" i="20"/>
  <c r="AF21" i="20"/>
  <c r="C18" i="20" s="1"/>
  <c r="F17" i="20"/>
  <c r="AH21" i="20"/>
  <c r="F18" i="20" s="1"/>
  <c r="I16" i="20"/>
  <c r="D16" i="20"/>
  <c r="E16" i="20" s="1"/>
  <c r="G16" i="20"/>
  <c r="H16" i="20" s="1"/>
  <c r="P12" i="20"/>
  <c r="N13" i="19"/>
  <c r="O13" i="19" s="1"/>
  <c r="L13" i="19"/>
  <c r="P11" i="19"/>
  <c r="C16" i="19"/>
  <c r="AF20" i="19"/>
  <c r="G15" i="19"/>
  <c r="H15" i="19" s="1"/>
  <c r="D15" i="19"/>
  <c r="I15" i="19"/>
  <c r="M13" i="19"/>
  <c r="J14" i="19"/>
  <c r="M14" i="19" s="1"/>
  <c r="D16" i="18"/>
  <c r="E16" i="18" s="1"/>
  <c r="I16" i="18"/>
  <c r="G16" i="18"/>
  <c r="H16" i="18" s="1"/>
  <c r="P12" i="18"/>
  <c r="J15" i="18"/>
  <c r="R10" i="18"/>
  <c r="E15" i="18"/>
  <c r="F17" i="18"/>
  <c r="AH21" i="18"/>
  <c r="F18" i="18" s="1"/>
  <c r="C17" i="18"/>
  <c r="AF21" i="18"/>
  <c r="C18" i="18" s="1"/>
  <c r="H15" i="18"/>
  <c r="O13" i="18"/>
  <c r="AN10" i="17"/>
  <c r="P10" i="17"/>
  <c r="Q10" i="17" s="1"/>
  <c r="D18" i="17"/>
  <c r="E18" i="17" s="1"/>
  <c r="I18" i="17"/>
  <c r="G18" i="17"/>
  <c r="H18" i="17" s="1"/>
  <c r="G17" i="17"/>
  <c r="H17" i="17" s="1"/>
  <c r="I17" i="17"/>
  <c r="D17" i="17"/>
  <c r="F21" i="17"/>
  <c r="J16" i="17"/>
  <c r="K16" i="17" s="1"/>
  <c r="R11" i="16"/>
  <c r="N13" i="16"/>
  <c r="L13" i="16"/>
  <c r="P12" i="16"/>
  <c r="Q12" i="16" s="1"/>
  <c r="C16" i="16"/>
  <c r="AF20" i="16"/>
  <c r="E14" i="16"/>
  <c r="G15" i="16"/>
  <c r="H15" i="16" s="1"/>
  <c r="D15" i="16"/>
  <c r="I15" i="16"/>
  <c r="M13" i="16"/>
  <c r="N13" i="15"/>
  <c r="L13" i="15"/>
  <c r="C17" i="15"/>
  <c r="AF21" i="15"/>
  <c r="C18" i="15" s="1"/>
  <c r="K14" i="15"/>
  <c r="Q10" i="15"/>
  <c r="F21" i="15"/>
  <c r="I16" i="15"/>
  <c r="D16" i="15"/>
  <c r="G16" i="15"/>
  <c r="J15" i="15"/>
  <c r="M15" i="15" s="1"/>
  <c r="P12" i="14"/>
  <c r="Q12" i="14" s="1"/>
  <c r="R12" i="14" s="1"/>
  <c r="C16" i="14"/>
  <c r="AF20" i="14"/>
  <c r="D15" i="14"/>
  <c r="I15" i="14"/>
  <c r="G15" i="14"/>
  <c r="R10" i="14"/>
  <c r="O11" i="14"/>
  <c r="F17" i="14"/>
  <c r="AH21" i="14"/>
  <c r="F18" i="14" s="1"/>
  <c r="R10" i="13"/>
  <c r="H15" i="13"/>
  <c r="C17" i="13"/>
  <c r="AF21" i="13"/>
  <c r="C18" i="13" s="1"/>
  <c r="D16" i="13"/>
  <c r="I16" i="13"/>
  <c r="G16" i="13"/>
  <c r="H16" i="13" s="1"/>
  <c r="J15" i="13"/>
  <c r="F17" i="13"/>
  <c r="AH21" i="13"/>
  <c r="F18" i="13" s="1"/>
  <c r="P12" i="12"/>
  <c r="Q12" i="12" s="1"/>
  <c r="R12" i="12" s="1"/>
  <c r="E14" i="12"/>
  <c r="F17" i="12"/>
  <c r="AH21" i="12"/>
  <c r="F18" i="12" s="1"/>
  <c r="M13" i="12"/>
  <c r="K13" i="12"/>
  <c r="C16" i="12"/>
  <c r="AF20" i="12"/>
  <c r="Q11" i="12"/>
  <c r="D15" i="12"/>
  <c r="E15" i="12" s="1"/>
  <c r="I15" i="12"/>
  <c r="G15" i="12"/>
  <c r="H15" i="12" s="1"/>
  <c r="P13" i="11"/>
  <c r="Q13" i="11" s="1"/>
  <c r="R13" i="11" s="1"/>
  <c r="I16" i="11"/>
  <c r="D16" i="11"/>
  <c r="E16" i="11" s="1"/>
  <c r="G16" i="11"/>
  <c r="H16" i="11" s="1"/>
  <c r="C17" i="11"/>
  <c r="AF21" i="11"/>
  <c r="C18" i="11" s="1"/>
  <c r="F21" i="11"/>
  <c r="Q12" i="11"/>
  <c r="L14" i="10"/>
  <c r="N14" i="10"/>
  <c r="O14" i="10" s="1"/>
  <c r="O10" i="10"/>
  <c r="I18" i="10"/>
  <c r="G18" i="10"/>
  <c r="H18" i="10" s="1"/>
  <c r="D18" i="10"/>
  <c r="J16" i="10"/>
  <c r="D17" i="10"/>
  <c r="E17" i="10" s="1"/>
  <c r="I17" i="10"/>
  <c r="G17" i="10"/>
  <c r="H17" i="10" s="1"/>
  <c r="C21" i="10"/>
  <c r="AF19" i="9"/>
  <c r="C16" i="9" s="1"/>
  <c r="L11" i="9"/>
  <c r="K12" i="9"/>
  <c r="N12" i="9" s="1"/>
  <c r="D13" i="9"/>
  <c r="E13" i="9" s="1"/>
  <c r="G13" i="9"/>
  <c r="H13" i="9" s="1"/>
  <c r="O11" i="9"/>
  <c r="P11" i="9" s="1"/>
  <c r="Q11" i="9" s="1"/>
  <c r="R11" i="9" s="1"/>
  <c r="J14" i="9"/>
  <c r="M14" i="9" s="1"/>
  <c r="F16" i="9"/>
  <c r="AH20" i="9"/>
  <c r="D15" i="9"/>
  <c r="I15" i="9"/>
  <c r="G15" i="9"/>
  <c r="H15" i="9" s="1"/>
  <c r="E14" i="9"/>
  <c r="O10" i="9"/>
  <c r="AN10" i="9" s="1"/>
  <c r="L13" i="14" l="1"/>
  <c r="P13" i="13"/>
  <c r="Q13" i="13" s="1"/>
  <c r="R13" i="13" s="1"/>
  <c r="P12" i="19"/>
  <c r="Q12" i="19" s="1"/>
  <c r="R12" i="19" s="1"/>
  <c r="N15" i="17"/>
  <c r="O15" i="17" s="1"/>
  <c r="L14" i="18"/>
  <c r="K15" i="11"/>
  <c r="N15" i="11" s="1"/>
  <c r="O15" i="11" s="1"/>
  <c r="P15" i="11" s="1"/>
  <c r="K14" i="12"/>
  <c r="N14" i="12" s="1"/>
  <c r="O14" i="12" s="1"/>
  <c r="I21" i="17"/>
  <c r="N14" i="21"/>
  <c r="O14" i="21" s="1"/>
  <c r="L14" i="13"/>
  <c r="L13" i="22"/>
  <c r="N14" i="11"/>
  <c r="O14" i="11" s="1"/>
  <c r="P14" i="11" s="1"/>
  <c r="Q14" i="11" s="1"/>
  <c r="R14" i="11" s="1"/>
  <c r="L14" i="11"/>
  <c r="K14" i="16"/>
  <c r="L14" i="20"/>
  <c r="C21" i="20"/>
  <c r="J18" i="10"/>
  <c r="M18" i="10" s="1"/>
  <c r="J15" i="19"/>
  <c r="M15" i="19" s="1"/>
  <c r="F21" i="23"/>
  <c r="AF20" i="9"/>
  <c r="C17" i="9" s="1"/>
  <c r="C21" i="11"/>
  <c r="J16" i="20"/>
  <c r="M16" i="20" s="1"/>
  <c r="H21" i="10"/>
  <c r="F21" i="14"/>
  <c r="N15" i="10"/>
  <c r="L15" i="10"/>
  <c r="I21" i="10"/>
  <c r="J16" i="13"/>
  <c r="M16" i="13" s="1"/>
  <c r="K14" i="14"/>
  <c r="L14" i="14" s="1"/>
  <c r="J16" i="15"/>
  <c r="M16" i="15" s="1"/>
  <c r="O13" i="15"/>
  <c r="P13" i="15" s="1"/>
  <c r="Q13" i="15" s="1"/>
  <c r="R13" i="15" s="1"/>
  <c r="K15" i="15"/>
  <c r="N15" i="15" s="1"/>
  <c r="O15" i="15" s="1"/>
  <c r="H15" i="21"/>
  <c r="J15" i="22"/>
  <c r="M15" i="22" s="1"/>
  <c r="N15" i="23"/>
  <c r="L15" i="23"/>
  <c r="D18" i="23"/>
  <c r="J18" i="23" s="1"/>
  <c r="M18" i="23" s="1"/>
  <c r="I18" i="23"/>
  <c r="G18" i="23"/>
  <c r="H18" i="23" s="1"/>
  <c r="C21" i="23"/>
  <c r="E16" i="23"/>
  <c r="I17" i="23"/>
  <c r="G17" i="23"/>
  <c r="H17" i="23" s="1"/>
  <c r="D17" i="23"/>
  <c r="E17" i="23" s="1"/>
  <c r="H16" i="23"/>
  <c r="K16" i="23"/>
  <c r="P14" i="23"/>
  <c r="N14" i="22"/>
  <c r="O14" i="22" s="1"/>
  <c r="L14" i="22"/>
  <c r="K15" i="22"/>
  <c r="R10" i="22"/>
  <c r="E15" i="22"/>
  <c r="Q11" i="22"/>
  <c r="R11" i="22" s="1"/>
  <c r="AF21" i="22"/>
  <c r="C18" i="22" s="1"/>
  <c r="C17" i="22"/>
  <c r="P12" i="22"/>
  <c r="I16" i="22"/>
  <c r="G16" i="22"/>
  <c r="H16" i="22" s="1"/>
  <c r="D16" i="22"/>
  <c r="O13" i="22"/>
  <c r="P13" i="22" s="1"/>
  <c r="M14" i="22"/>
  <c r="I16" i="21"/>
  <c r="G16" i="21"/>
  <c r="J16" i="21" s="1"/>
  <c r="R11" i="21"/>
  <c r="Q12" i="21"/>
  <c r="R12" i="21" s="1"/>
  <c r="O13" i="21"/>
  <c r="P13" i="21" s="1"/>
  <c r="D21" i="21"/>
  <c r="E18" i="21"/>
  <c r="E21" i="21" s="1"/>
  <c r="K15" i="21"/>
  <c r="F17" i="21"/>
  <c r="AH21" i="21"/>
  <c r="F18" i="21" s="1"/>
  <c r="P14" i="20"/>
  <c r="Q14" i="20" s="1"/>
  <c r="R14" i="20" s="1"/>
  <c r="D18" i="20"/>
  <c r="I18" i="20"/>
  <c r="G18" i="20"/>
  <c r="H18" i="20" s="1"/>
  <c r="I17" i="20"/>
  <c r="G17" i="20"/>
  <c r="H17" i="20" s="1"/>
  <c r="D17" i="20"/>
  <c r="O13" i="20"/>
  <c r="N15" i="20"/>
  <c r="O15" i="20" s="1"/>
  <c r="L15" i="20"/>
  <c r="M15" i="20"/>
  <c r="F21" i="20"/>
  <c r="Q12" i="20"/>
  <c r="K14" i="19"/>
  <c r="C17" i="19"/>
  <c r="AF21" i="19"/>
  <c r="C18" i="19" s="1"/>
  <c r="D16" i="19"/>
  <c r="I16" i="19"/>
  <c r="G16" i="19"/>
  <c r="H16" i="19" s="1"/>
  <c r="P13" i="19"/>
  <c r="Q13" i="19" s="1"/>
  <c r="R13" i="19" s="1"/>
  <c r="E15" i="19"/>
  <c r="Q11" i="19"/>
  <c r="O14" i="18"/>
  <c r="M15" i="18"/>
  <c r="D18" i="18"/>
  <c r="I18" i="18"/>
  <c r="G18" i="18"/>
  <c r="H18" i="18" s="1"/>
  <c r="K15" i="18"/>
  <c r="J16" i="18"/>
  <c r="M16" i="18" s="1"/>
  <c r="I17" i="18"/>
  <c r="G17" i="18"/>
  <c r="H17" i="18" s="1"/>
  <c r="D17" i="18"/>
  <c r="P13" i="18"/>
  <c r="Q13" i="18" s="1"/>
  <c r="R13" i="18" s="1"/>
  <c r="F21" i="18"/>
  <c r="C21" i="18"/>
  <c r="Q12" i="18"/>
  <c r="P15" i="17"/>
  <c r="R10" i="17"/>
  <c r="L16" i="17"/>
  <c r="N16" i="17"/>
  <c r="O16" i="17" s="1"/>
  <c r="J17" i="17"/>
  <c r="M17" i="17" s="1"/>
  <c r="D21" i="17"/>
  <c r="E17" i="17"/>
  <c r="E21" i="17" s="1"/>
  <c r="H21" i="17"/>
  <c r="M16" i="17"/>
  <c r="G21" i="17"/>
  <c r="J18" i="17"/>
  <c r="M18" i="17" s="1"/>
  <c r="R12" i="16"/>
  <c r="C17" i="16"/>
  <c r="AF21" i="16"/>
  <c r="C18" i="16" s="1"/>
  <c r="D16" i="16"/>
  <c r="E16" i="16" s="1"/>
  <c r="I16" i="16"/>
  <c r="G16" i="16"/>
  <c r="H16" i="16" s="1"/>
  <c r="J15" i="16"/>
  <c r="K15" i="16" s="1"/>
  <c r="O13" i="16"/>
  <c r="P13" i="16" s="1"/>
  <c r="E15" i="16"/>
  <c r="H16" i="15"/>
  <c r="R10" i="15"/>
  <c r="N14" i="15"/>
  <c r="O14" i="15" s="1"/>
  <c r="L14" i="15"/>
  <c r="D18" i="15"/>
  <c r="E18" i="15" s="1"/>
  <c r="I18" i="15"/>
  <c r="G18" i="15"/>
  <c r="H18" i="15" s="1"/>
  <c r="C21" i="15"/>
  <c r="E16" i="15"/>
  <c r="G17" i="15"/>
  <c r="H17" i="15" s="1"/>
  <c r="D17" i="15"/>
  <c r="E17" i="15" s="1"/>
  <c r="I17" i="15"/>
  <c r="P11" i="14"/>
  <c r="Q11" i="14" s="1"/>
  <c r="P13" i="14"/>
  <c r="Q13" i="14" s="1"/>
  <c r="R13" i="14" s="1"/>
  <c r="D16" i="14"/>
  <c r="I16" i="14"/>
  <c r="G16" i="14"/>
  <c r="H16" i="14" s="1"/>
  <c r="H15" i="14"/>
  <c r="J15" i="14"/>
  <c r="C17" i="14"/>
  <c r="AF21" i="14"/>
  <c r="C18" i="14" s="1"/>
  <c r="E15" i="14"/>
  <c r="F21" i="13"/>
  <c r="M15" i="13"/>
  <c r="K15" i="13"/>
  <c r="D18" i="13"/>
  <c r="E18" i="13" s="1"/>
  <c r="I18" i="13"/>
  <c r="G18" i="13"/>
  <c r="O14" i="13"/>
  <c r="P14" i="13" s="1"/>
  <c r="E16" i="13"/>
  <c r="G17" i="13"/>
  <c r="H17" i="13" s="1"/>
  <c r="D17" i="13"/>
  <c r="I17" i="13"/>
  <c r="C21" i="13"/>
  <c r="F21" i="12"/>
  <c r="R11" i="12"/>
  <c r="C17" i="12"/>
  <c r="AF21" i="12"/>
  <c r="C18" i="12" s="1"/>
  <c r="I16" i="12"/>
  <c r="G16" i="12"/>
  <c r="H16" i="12" s="1"/>
  <c r="D16" i="12"/>
  <c r="E16" i="12" s="1"/>
  <c r="J15" i="12"/>
  <c r="N13" i="12"/>
  <c r="L13" i="12"/>
  <c r="R12" i="11"/>
  <c r="D18" i="11"/>
  <c r="I18" i="11"/>
  <c r="G18" i="11"/>
  <c r="J16" i="11"/>
  <c r="I17" i="11"/>
  <c r="G17" i="11"/>
  <c r="H17" i="11" s="1"/>
  <c r="D17" i="11"/>
  <c r="M16" i="10"/>
  <c r="AN10" i="10"/>
  <c r="P10" i="10"/>
  <c r="Q10" i="10" s="1"/>
  <c r="G21" i="10"/>
  <c r="E18" i="10"/>
  <c r="E21" i="10" s="1"/>
  <c r="J17" i="10"/>
  <c r="M17" i="10" s="1"/>
  <c r="D21" i="10"/>
  <c r="P14" i="10"/>
  <c r="Q14" i="10" s="1"/>
  <c r="R14" i="10" s="1"/>
  <c r="K16" i="10"/>
  <c r="O12" i="9"/>
  <c r="P12" i="9" s="1"/>
  <c r="L12" i="9"/>
  <c r="J13" i="9"/>
  <c r="K13" i="9" s="1"/>
  <c r="K14" i="9"/>
  <c r="N14" i="9" s="1"/>
  <c r="P10" i="9"/>
  <c r="Q10" i="9" s="1"/>
  <c r="J15" i="9"/>
  <c r="M15" i="9" s="1"/>
  <c r="I16" i="9"/>
  <c r="G16" i="9"/>
  <c r="H16" i="9" s="1"/>
  <c r="D16" i="9"/>
  <c r="E15" i="9"/>
  <c r="F17" i="9"/>
  <c r="AH21" i="9"/>
  <c r="F18" i="9" s="1"/>
  <c r="L14" i="12" l="1"/>
  <c r="O13" i="12"/>
  <c r="L15" i="11"/>
  <c r="K15" i="19"/>
  <c r="N15" i="19" s="1"/>
  <c r="O15" i="19" s="1"/>
  <c r="AF21" i="9"/>
  <c r="C18" i="9" s="1"/>
  <c r="G18" i="9" s="1"/>
  <c r="H18" i="9" s="1"/>
  <c r="P14" i="21"/>
  <c r="Q14" i="21" s="1"/>
  <c r="R14" i="21" s="1"/>
  <c r="K18" i="10"/>
  <c r="N18" i="10" s="1"/>
  <c r="O18" i="10" s="1"/>
  <c r="P18" i="10" s="1"/>
  <c r="Q18" i="10" s="1"/>
  <c r="R18" i="10" s="1"/>
  <c r="L14" i="16"/>
  <c r="N14" i="16"/>
  <c r="O14" i="16" s="1"/>
  <c r="K16" i="13"/>
  <c r="N16" i="13" s="1"/>
  <c r="C21" i="19"/>
  <c r="N14" i="14"/>
  <c r="O14" i="14" s="1"/>
  <c r="K16" i="20"/>
  <c r="L16" i="20" s="1"/>
  <c r="K16" i="15"/>
  <c r="L16" i="15" s="1"/>
  <c r="J17" i="20"/>
  <c r="M17" i="20" s="1"/>
  <c r="J18" i="18"/>
  <c r="M18" i="18" s="1"/>
  <c r="I21" i="13"/>
  <c r="J16" i="19"/>
  <c r="M16" i="19" s="1"/>
  <c r="G21" i="23"/>
  <c r="J16" i="14"/>
  <c r="M16" i="14" s="1"/>
  <c r="J21" i="17"/>
  <c r="I21" i="18"/>
  <c r="K17" i="17"/>
  <c r="N17" i="17" s="1"/>
  <c r="O17" i="17" s="1"/>
  <c r="L15" i="15"/>
  <c r="K17" i="10"/>
  <c r="N17" i="10" s="1"/>
  <c r="O15" i="10"/>
  <c r="P15" i="10" s="1"/>
  <c r="J18" i="11"/>
  <c r="M18" i="11" s="1"/>
  <c r="J18" i="13"/>
  <c r="M18" i="13" s="1"/>
  <c r="E21" i="15"/>
  <c r="P15" i="15"/>
  <c r="Q15" i="15" s="1"/>
  <c r="R15" i="15" s="1"/>
  <c r="G21" i="20"/>
  <c r="J18" i="20"/>
  <c r="M18" i="20" s="1"/>
  <c r="P15" i="20"/>
  <c r="Q15" i="20" s="1"/>
  <c r="R15" i="20" s="1"/>
  <c r="H21" i="20"/>
  <c r="F21" i="21"/>
  <c r="J16" i="22"/>
  <c r="M16" i="22" s="1"/>
  <c r="P14" i="22"/>
  <c r="Q14" i="22" s="1"/>
  <c r="R14" i="22" s="1"/>
  <c r="O15" i="23"/>
  <c r="L16" i="23"/>
  <c r="N16" i="23"/>
  <c r="E18" i="23"/>
  <c r="E21" i="23" s="1"/>
  <c r="H21" i="23"/>
  <c r="I21" i="23"/>
  <c r="K18" i="23"/>
  <c r="Q14" i="23"/>
  <c r="J17" i="23"/>
  <c r="K17" i="23" s="1"/>
  <c r="D21" i="23"/>
  <c r="Q13" i="22"/>
  <c r="R13" i="22" s="1"/>
  <c r="N15" i="22"/>
  <c r="O15" i="22" s="1"/>
  <c r="L15" i="22"/>
  <c r="G17" i="22"/>
  <c r="H17" i="22" s="1"/>
  <c r="D17" i="22"/>
  <c r="I17" i="22"/>
  <c r="E16" i="22"/>
  <c r="D18" i="22"/>
  <c r="G18" i="22"/>
  <c r="I18" i="22"/>
  <c r="C21" i="22"/>
  <c r="Q12" i="22"/>
  <c r="R12" i="22" s="1"/>
  <c r="M16" i="21"/>
  <c r="G18" i="21"/>
  <c r="I18" i="21"/>
  <c r="K16" i="21"/>
  <c r="G17" i="21"/>
  <c r="J17" i="21" s="1"/>
  <c r="M17" i="21" s="1"/>
  <c r="I17" i="21"/>
  <c r="Q13" i="21"/>
  <c r="R13" i="21" s="1"/>
  <c r="H16" i="21"/>
  <c r="N15" i="21"/>
  <c r="O15" i="21" s="1"/>
  <c r="L15" i="21"/>
  <c r="D21" i="20"/>
  <c r="I21" i="20"/>
  <c r="E17" i="20"/>
  <c r="P13" i="20"/>
  <c r="Q13" i="20" s="1"/>
  <c r="R13" i="20" s="1"/>
  <c r="R12" i="20"/>
  <c r="E18" i="20"/>
  <c r="D18" i="19"/>
  <c r="E18" i="19" s="1"/>
  <c r="I18" i="19"/>
  <c r="G18" i="19"/>
  <c r="E16" i="19"/>
  <c r="G17" i="19"/>
  <c r="H17" i="19" s="1"/>
  <c r="I17" i="19"/>
  <c r="D17" i="19"/>
  <c r="R11" i="19"/>
  <c r="N14" i="19"/>
  <c r="L14" i="19"/>
  <c r="R12" i="18"/>
  <c r="E18" i="18"/>
  <c r="N15" i="18"/>
  <c r="L15" i="18"/>
  <c r="H21" i="18"/>
  <c r="J17" i="18"/>
  <c r="M17" i="18" s="1"/>
  <c r="D21" i="18"/>
  <c r="K16" i="18"/>
  <c r="E17" i="18"/>
  <c r="G21" i="18"/>
  <c r="P14" i="18"/>
  <c r="Q14" i="18" s="1"/>
  <c r="P16" i="17"/>
  <c r="Q16" i="17" s="1"/>
  <c r="R16" i="17" s="1"/>
  <c r="M21" i="17"/>
  <c r="K18" i="17"/>
  <c r="Q15" i="17"/>
  <c r="N15" i="16"/>
  <c r="O15" i="16" s="1"/>
  <c r="L15" i="16"/>
  <c r="J16" i="16"/>
  <c r="M16" i="16" s="1"/>
  <c r="D18" i="16"/>
  <c r="E18" i="16" s="1"/>
  <c r="I18" i="16"/>
  <c r="G18" i="16"/>
  <c r="G17" i="16"/>
  <c r="H17" i="16" s="1"/>
  <c r="I17" i="16"/>
  <c r="D17" i="16"/>
  <c r="C21" i="16"/>
  <c r="Q13" i="16"/>
  <c r="M15" i="16"/>
  <c r="J17" i="15"/>
  <c r="K17" i="15" s="1"/>
  <c r="H21" i="15"/>
  <c r="G21" i="15"/>
  <c r="J18" i="15"/>
  <c r="M18" i="15" s="1"/>
  <c r="P14" i="15"/>
  <c r="D21" i="15"/>
  <c r="I21" i="15"/>
  <c r="R11" i="14"/>
  <c r="E16" i="14"/>
  <c r="D18" i="14"/>
  <c r="E18" i="14" s="1"/>
  <c r="I18" i="14"/>
  <c r="G18" i="14"/>
  <c r="C21" i="14"/>
  <c r="I17" i="14"/>
  <c r="G17" i="14"/>
  <c r="H17" i="14" s="1"/>
  <c r="D17" i="14"/>
  <c r="M15" i="14"/>
  <c r="K15" i="14"/>
  <c r="Q14" i="13"/>
  <c r="N15" i="13"/>
  <c r="O15" i="13" s="1"/>
  <c r="L15" i="13"/>
  <c r="J17" i="13"/>
  <c r="D21" i="13"/>
  <c r="G21" i="13"/>
  <c r="H18" i="13"/>
  <c r="H21" i="13" s="1"/>
  <c r="E17" i="13"/>
  <c r="E21" i="13" s="1"/>
  <c r="D18" i="12"/>
  <c r="I18" i="12"/>
  <c r="G18" i="12"/>
  <c r="G17" i="12"/>
  <c r="H17" i="12" s="1"/>
  <c r="D17" i="12"/>
  <c r="I17" i="12"/>
  <c r="C21" i="12"/>
  <c r="P14" i="12"/>
  <c r="Q14" i="12" s="1"/>
  <c r="R14" i="12" s="1"/>
  <c r="J16" i="12"/>
  <c r="M16" i="12" s="1"/>
  <c r="M15" i="12"/>
  <c r="K15" i="12"/>
  <c r="M16" i="11"/>
  <c r="J17" i="11"/>
  <c r="M17" i="11" s="1"/>
  <c r="E18" i="11"/>
  <c r="D21" i="11"/>
  <c r="K16" i="11"/>
  <c r="E17" i="11"/>
  <c r="G21" i="11"/>
  <c r="H18" i="11"/>
  <c r="H21" i="11" s="1"/>
  <c r="Q15" i="11"/>
  <c r="I21" i="11"/>
  <c r="N16" i="10"/>
  <c r="L16" i="10"/>
  <c r="R10" i="10"/>
  <c r="J21" i="10"/>
  <c r="M21" i="10"/>
  <c r="Q12" i="9"/>
  <c r="R12" i="9" s="1"/>
  <c r="M13" i="9"/>
  <c r="N13" i="9"/>
  <c r="L13" i="9"/>
  <c r="L14" i="9"/>
  <c r="J16" i="9"/>
  <c r="M16" i="9" s="1"/>
  <c r="O14" i="9"/>
  <c r="P14" i="9" s="1"/>
  <c r="K15" i="9"/>
  <c r="L15" i="9" s="1"/>
  <c r="G17" i="9"/>
  <c r="H17" i="9" s="1"/>
  <c r="D17" i="9"/>
  <c r="E17" i="9" s="1"/>
  <c r="I17" i="9"/>
  <c r="R10" i="9"/>
  <c r="F21" i="9"/>
  <c r="E16" i="9"/>
  <c r="L15" i="19" l="1"/>
  <c r="P13" i="12"/>
  <c r="Q13" i="12" s="1"/>
  <c r="R13" i="12" s="1"/>
  <c r="K18" i="18"/>
  <c r="L18" i="18" s="1"/>
  <c r="C21" i="9"/>
  <c r="I18" i="9"/>
  <c r="I21" i="9" s="1"/>
  <c r="L18" i="10"/>
  <c r="D18" i="9"/>
  <c r="D21" i="9" s="1"/>
  <c r="K16" i="19"/>
  <c r="N16" i="19" s="1"/>
  <c r="O16" i="19" s="1"/>
  <c r="L16" i="13"/>
  <c r="K18" i="11"/>
  <c r="N18" i="11" s="1"/>
  <c r="O18" i="11" s="1"/>
  <c r="K18" i="13"/>
  <c r="L18" i="13" s="1"/>
  <c r="K16" i="14"/>
  <c r="L16" i="14" s="1"/>
  <c r="P14" i="16"/>
  <c r="Q14" i="16" s="1"/>
  <c r="R14" i="16" s="1"/>
  <c r="N16" i="15"/>
  <c r="O16" i="15" s="1"/>
  <c r="M21" i="18"/>
  <c r="N16" i="20"/>
  <c r="O16" i="20" s="1"/>
  <c r="K17" i="20"/>
  <c r="N17" i="20" s="1"/>
  <c r="O17" i="20" s="1"/>
  <c r="P17" i="20" s="1"/>
  <c r="Q17" i="20" s="1"/>
  <c r="R17" i="20" s="1"/>
  <c r="K18" i="15"/>
  <c r="L18" i="15" s="1"/>
  <c r="M21" i="20"/>
  <c r="J17" i="16"/>
  <c r="M17" i="16" s="1"/>
  <c r="K18" i="20"/>
  <c r="L18" i="20" s="1"/>
  <c r="J21" i="20"/>
  <c r="L17" i="10"/>
  <c r="J17" i="12"/>
  <c r="M17" i="12" s="1"/>
  <c r="J17" i="22"/>
  <c r="M17" i="22" s="1"/>
  <c r="K21" i="10"/>
  <c r="K21" i="17"/>
  <c r="J17" i="14"/>
  <c r="M17" i="14" s="1"/>
  <c r="L17" i="17"/>
  <c r="I21" i="12"/>
  <c r="J17" i="19"/>
  <c r="M17" i="19" s="1"/>
  <c r="O17" i="10"/>
  <c r="P17" i="10" s="1"/>
  <c r="Q15" i="10"/>
  <c r="R15" i="10" s="1"/>
  <c r="E17" i="12"/>
  <c r="O16" i="13"/>
  <c r="P16" i="13" s="1"/>
  <c r="P15" i="13"/>
  <c r="Q15" i="13" s="1"/>
  <c r="R15" i="13" s="1"/>
  <c r="P14" i="14"/>
  <c r="Q14" i="14" s="1"/>
  <c r="R14" i="14" s="1"/>
  <c r="K16" i="16"/>
  <c r="N16" i="16" s="1"/>
  <c r="O16" i="16" s="1"/>
  <c r="P15" i="21"/>
  <c r="Q15" i="21" s="1"/>
  <c r="R15" i="21" s="1"/>
  <c r="K16" i="22"/>
  <c r="L16" i="22" s="1"/>
  <c r="N17" i="23"/>
  <c r="O17" i="23" s="1"/>
  <c r="L17" i="23"/>
  <c r="M17" i="23"/>
  <c r="M21" i="23" s="1"/>
  <c r="J21" i="23"/>
  <c r="O16" i="23"/>
  <c r="P15" i="23"/>
  <c r="Q15" i="23" s="1"/>
  <c r="R15" i="23" s="1"/>
  <c r="L18" i="23"/>
  <c r="N18" i="23"/>
  <c r="O18" i="23" s="1"/>
  <c r="R14" i="23"/>
  <c r="K21" i="23"/>
  <c r="J18" i="22"/>
  <c r="K18" i="22" s="1"/>
  <c r="P15" i="22"/>
  <c r="Q15" i="22" s="1"/>
  <c r="I21" i="22"/>
  <c r="G21" i="22"/>
  <c r="H18" i="22"/>
  <c r="H21" i="22" s="1"/>
  <c r="E17" i="22"/>
  <c r="E18" i="22"/>
  <c r="D21" i="22"/>
  <c r="H17" i="21"/>
  <c r="N16" i="21"/>
  <c r="O16" i="21" s="1"/>
  <c r="L16" i="21"/>
  <c r="I21" i="21"/>
  <c r="G21" i="21"/>
  <c r="J18" i="21"/>
  <c r="H18" i="21"/>
  <c r="K17" i="21"/>
  <c r="E21" i="20"/>
  <c r="G21" i="19"/>
  <c r="H18" i="19"/>
  <c r="H21" i="19" s="1"/>
  <c r="E17" i="19"/>
  <c r="E21" i="19" s="1"/>
  <c r="O14" i="19"/>
  <c r="P14" i="19" s="1"/>
  <c r="P15" i="19"/>
  <c r="Q15" i="19" s="1"/>
  <c r="R15" i="19" s="1"/>
  <c r="I21" i="19"/>
  <c r="J18" i="19"/>
  <c r="D21" i="19"/>
  <c r="R14" i="18"/>
  <c r="J21" i="18"/>
  <c r="O15" i="18"/>
  <c r="E21" i="18"/>
  <c r="L16" i="18"/>
  <c r="N16" i="18"/>
  <c r="K17" i="18"/>
  <c r="P17" i="17"/>
  <c r="Q17" i="17" s="1"/>
  <c r="R15" i="17"/>
  <c r="L18" i="17"/>
  <c r="N18" i="17"/>
  <c r="Y15" i="17" s="1"/>
  <c r="Z16" i="17" s="1"/>
  <c r="H18" i="16"/>
  <c r="H21" i="16" s="1"/>
  <c r="G21" i="16"/>
  <c r="P15" i="16"/>
  <c r="Q15" i="16" s="1"/>
  <c r="R13" i="16"/>
  <c r="E17" i="16"/>
  <c r="E21" i="16" s="1"/>
  <c r="I21" i="16"/>
  <c r="J18" i="16"/>
  <c r="K18" i="16" s="1"/>
  <c r="D21" i="16"/>
  <c r="M17" i="15"/>
  <c r="M21" i="15" s="1"/>
  <c r="J21" i="15"/>
  <c r="N17" i="15"/>
  <c r="O17" i="15" s="1"/>
  <c r="L17" i="15"/>
  <c r="Q14" i="15"/>
  <c r="N16" i="14"/>
  <c r="O16" i="14" s="1"/>
  <c r="P16" i="14" s="1"/>
  <c r="Q16" i="14" s="1"/>
  <c r="R16" i="14" s="1"/>
  <c r="N15" i="14"/>
  <c r="O15" i="14" s="1"/>
  <c r="L15" i="14"/>
  <c r="J18" i="14"/>
  <c r="K18" i="14" s="1"/>
  <c r="D21" i="14"/>
  <c r="I21" i="14"/>
  <c r="H18" i="14"/>
  <c r="H21" i="14" s="1"/>
  <c r="G21" i="14"/>
  <c r="E17" i="14"/>
  <c r="E21" i="14" s="1"/>
  <c r="M17" i="13"/>
  <c r="M21" i="13" s="1"/>
  <c r="J21" i="13"/>
  <c r="R14" i="13"/>
  <c r="K17" i="13"/>
  <c r="G21" i="12"/>
  <c r="H18" i="12"/>
  <c r="H21" i="12" s="1"/>
  <c r="K16" i="12"/>
  <c r="N15" i="12"/>
  <c r="L15" i="12"/>
  <c r="J18" i="12"/>
  <c r="M18" i="12" s="1"/>
  <c r="D21" i="12"/>
  <c r="E18" i="12"/>
  <c r="L16" i="11"/>
  <c r="N16" i="11"/>
  <c r="K17" i="11"/>
  <c r="E21" i="11"/>
  <c r="J21" i="11"/>
  <c r="R15" i="11"/>
  <c r="M21" i="11"/>
  <c r="O16" i="10"/>
  <c r="N21" i="10"/>
  <c r="P23" i="10" s="1"/>
  <c r="Y15" i="10"/>
  <c r="Z16" i="10" s="1"/>
  <c r="O13" i="9"/>
  <c r="P13" i="9" s="1"/>
  <c r="N15" i="9"/>
  <c r="O15" i="9" s="1"/>
  <c r="Q14" i="9"/>
  <c r="R14" i="9" s="1"/>
  <c r="K16" i="9"/>
  <c r="L16" i="9" s="1"/>
  <c r="E18" i="9"/>
  <c r="E21" i="9" s="1"/>
  <c r="H21" i="9"/>
  <c r="G21" i="9"/>
  <c r="J17" i="9"/>
  <c r="K17" i="9" s="1"/>
  <c r="N18" i="18" l="1"/>
  <c r="O18" i="18" s="1"/>
  <c r="J18" i="9"/>
  <c r="M18" i="9" s="1"/>
  <c r="L16" i="19"/>
  <c r="K17" i="12"/>
  <c r="L17" i="12" s="1"/>
  <c r="L21" i="10"/>
  <c r="L18" i="11"/>
  <c r="P16" i="20"/>
  <c r="Q16" i="20" s="1"/>
  <c r="N18" i="13"/>
  <c r="O18" i="13" s="1"/>
  <c r="P18" i="13" s="1"/>
  <c r="Q18" i="13" s="1"/>
  <c r="R18" i="13" s="1"/>
  <c r="P16" i="15"/>
  <c r="Q16" i="15" s="1"/>
  <c r="R16" i="15" s="1"/>
  <c r="N18" i="15"/>
  <c r="O18" i="15" s="1"/>
  <c r="O21" i="15" s="1"/>
  <c r="P24" i="15" s="1"/>
  <c r="K21" i="15"/>
  <c r="L17" i="20"/>
  <c r="L21" i="20" s="1"/>
  <c r="M21" i="12"/>
  <c r="N16" i="22"/>
  <c r="O16" i="22" s="1"/>
  <c r="N18" i="20"/>
  <c r="O18" i="20" s="1"/>
  <c r="K17" i="16"/>
  <c r="K21" i="16" s="1"/>
  <c r="K21" i="20"/>
  <c r="K17" i="19"/>
  <c r="N17" i="19" s="1"/>
  <c r="K17" i="22"/>
  <c r="K21" i="22" s="1"/>
  <c r="L16" i="16"/>
  <c r="K17" i="14"/>
  <c r="K21" i="14" s="1"/>
  <c r="P18" i="23"/>
  <c r="Q18" i="23" s="1"/>
  <c r="R18" i="23" s="1"/>
  <c r="L21" i="23"/>
  <c r="L21" i="17"/>
  <c r="Q17" i="10"/>
  <c r="R17" i="10" s="1"/>
  <c r="E21" i="12"/>
  <c r="Q16" i="13"/>
  <c r="R16" i="13" s="1"/>
  <c r="N21" i="17"/>
  <c r="P23" i="17" s="1"/>
  <c r="O18" i="17"/>
  <c r="O21" i="17" s="1"/>
  <c r="P24" i="17" s="1"/>
  <c r="H21" i="21"/>
  <c r="E21" i="22"/>
  <c r="Y15" i="23"/>
  <c r="Z16" i="23" s="1"/>
  <c r="P17" i="23"/>
  <c r="Q17" i="23" s="1"/>
  <c r="R17" i="23" s="1"/>
  <c r="O21" i="23"/>
  <c r="P24" i="23" s="1"/>
  <c r="N21" i="23"/>
  <c r="P23" i="23" s="1"/>
  <c r="P16" i="23"/>
  <c r="R15" i="22"/>
  <c r="L18" i="22"/>
  <c r="N18" i="22"/>
  <c r="O18" i="22" s="1"/>
  <c r="M18" i="22"/>
  <c r="M21" i="22" s="1"/>
  <c r="J21" i="22"/>
  <c r="P16" i="21"/>
  <c r="Q16" i="21" s="1"/>
  <c r="N17" i="21"/>
  <c r="O17" i="21" s="1"/>
  <c r="L17" i="21"/>
  <c r="M18" i="21"/>
  <c r="M21" i="21" s="1"/>
  <c r="J21" i="21"/>
  <c r="K18" i="21"/>
  <c r="R16" i="20"/>
  <c r="M18" i="19"/>
  <c r="M21" i="19" s="1"/>
  <c r="J21" i="19"/>
  <c r="P16" i="19"/>
  <c r="Q16" i="19" s="1"/>
  <c r="R16" i="19" s="1"/>
  <c r="K18" i="19"/>
  <c r="Q14" i="19"/>
  <c r="N17" i="18"/>
  <c r="L17" i="18"/>
  <c r="L21" i="18" s="1"/>
  <c r="K21" i="18"/>
  <c r="O16" i="18"/>
  <c r="P15" i="18"/>
  <c r="Q15" i="18" s="1"/>
  <c r="R17" i="17"/>
  <c r="R15" i="16"/>
  <c r="L18" i="16"/>
  <c r="N18" i="16"/>
  <c r="P16" i="16"/>
  <c r="Q16" i="16" s="1"/>
  <c r="R16" i="16" s="1"/>
  <c r="M18" i="16"/>
  <c r="M21" i="16" s="1"/>
  <c r="J21" i="16"/>
  <c r="P17" i="15"/>
  <c r="Q17" i="15" s="1"/>
  <c r="R17" i="15" s="1"/>
  <c r="R14" i="15"/>
  <c r="L21" i="15"/>
  <c r="L18" i="14"/>
  <c r="N18" i="14"/>
  <c r="M18" i="14"/>
  <c r="M21" i="14" s="1"/>
  <c r="J21" i="14"/>
  <c r="P15" i="14"/>
  <c r="N17" i="13"/>
  <c r="O17" i="13" s="1"/>
  <c r="L17" i="13"/>
  <c r="L21" i="13" s="1"/>
  <c r="K21" i="13"/>
  <c r="K18" i="12"/>
  <c r="J21" i="12"/>
  <c r="N16" i="12"/>
  <c r="O16" i="12" s="1"/>
  <c r="L16" i="12"/>
  <c r="O15" i="12"/>
  <c r="N17" i="11"/>
  <c r="Y15" i="11" s="1"/>
  <c r="Z16" i="11" s="1"/>
  <c r="L17" i="11"/>
  <c r="K21" i="11"/>
  <c r="P18" i="11"/>
  <c r="O16" i="11"/>
  <c r="P16" i="11" s="1"/>
  <c r="O21" i="10"/>
  <c r="P24" i="10" s="1"/>
  <c r="P16" i="10"/>
  <c r="P21" i="10" s="1"/>
  <c r="P25" i="10" s="1"/>
  <c r="Q13" i="9"/>
  <c r="R13" i="9" s="1"/>
  <c r="N16" i="9"/>
  <c r="O16" i="9" s="1"/>
  <c r="P15" i="9"/>
  <c r="Q15" i="9" s="1"/>
  <c r="M17" i="9"/>
  <c r="N17" i="9"/>
  <c r="L17" i="9"/>
  <c r="N17" i="12" l="1"/>
  <c r="O17" i="12" s="1"/>
  <c r="L21" i="11"/>
  <c r="J21" i="9"/>
  <c r="Y15" i="18"/>
  <c r="Z16" i="18" s="1"/>
  <c r="P18" i="18"/>
  <c r="Q18" i="18" s="1"/>
  <c r="R18" i="18" s="1"/>
  <c r="M21" i="9"/>
  <c r="K18" i="9"/>
  <c r="K21" i="9" s="1"/>
  <c r="N21" i="15"/>
  <c r="P23" i="15" s="1"/>
  <c r="P18" i="15"/>
  <c r="Q18" i="15" s="1"/>
  <c r="R18" i="15" s="1"/>
  <c r="R21" i="15" s="1"/>
  <c r="K22" i="15" s="1"/>
  <c r="Y17" i="15" s="1"/>
  <c r="Z17" i="15" s="1"/>
  <c r="R24" i="15" s="1"/>
  <c r="L17" i="19"/>
  <c r="Y15" i="20"/>
  <c r="Z16" i="20" s="1"/>
  <c r="N21" i="20"/>
  <c r="P23" i="20" s="1"/>
  <c r="Y15" i="15"/>
  <c r="Z16" i="15" s="1"/>
  <c r="P16" i="22"/>
  <c r="Q16" i="22" s="1"/>
  <c r="R16" i="22" s="1"/>
  <c r="P21" i="23"/>
  <c r="P25" i="23" s="1"/>
  <c r="P26" i="23" s="1"/>
  <c r="N17" i="16"/>
  <c r="L17" i="16"/>
  <c r="L21" i="16" s="1"/>
  <c r="P18" i="17"/>
  <c r="P21" i="17" s="1"/>
  <c r="P25" i="17" s="1"/>
  <c r="P26" i="17" s="1"/>
  <c r="N17" i="22"/>
  <c r="Y15" i="22" s="1"/>
  <c r="Z16" i="22" s="1"/>
  <c r="L17" i="22"/>
  <c r="L21" i="22" s="1"/>
  <c r="Y15" i="13"/>
  <c r="Z16" i="13" s="1"/>
  <c r="N17" i="14"/>
  <c r="L17" i="14"/>
  <c r="L21" i="14" s="1"/>
  <c r="P26" i="10"/>
  <c r="O17" i="11"/>
  <c r="O21" i="11" s="1"/>
  <c r="P24" i="11" s="1"/>
  <c r="N21" i="13"/>
  <c r="P23" i="13" s="1"/>
  <c r="O18" i="14"/>
  <c r="P18" i="22"/>
  <c r="Q18" i="22" s="1"/>
  <c r="Q16" i="23"/>
  <c r="R16" i="23" s="1"/>
  <c r="R21" i="23" s="1"/>
  <c r="K22" i="23" s="1"/>
  <c r="Y17" i="23" s="1"/>
  <c r="Z17" i="23" s="1"/>
  <c r="R24" i="23" s="1"/>
  <c r="R16" i="21"/>
  <c r="P17" i="21"/>
  <c r="Q17" i="21" s="1"/>
  <c r="R17" i="21" s="1"/>
  <c r="L18" i="21"/>
  <c r="L21" i="21" s="1"/>
  <c r="N18" i="21"/>
  <c r="K21" i="21"/>
  <c r="O21" i="20"/>
  <c r="P24" i="20" s="1"/>
  <c r="P18" i="20"/>
  <c r="P21" i="20" s="1"/>
  <c r="P25" i="20" s="1"/>
  <c r="L18" i="19"/>
  <c r="L21" i="19" s="1"/>
  <c r="N18" i="19"/>
  <c r="O18" i="19" s="1"/>
  <c r="K21" i="19"/>
  <c r="R14" i="19"/>
  <c r="O17" i="19"/>
  <c r="R15" i="18"/>
  <c r="N21" i="18"/>
  <c r="P23" i="18" s="1"/>
  <c r="O17" i="18"/>
  <c r="P16" i="18"/>
  <c r="Q16" i="18" s="1"/>
  <c r="R16" i="18" s="1"/>
  <c r="O18" i="16"/>
  <c r="Q15" i="14"/>
  <c r="O21" i="13"/>
  <c r="P24" i="13" s="1"/>
  <c r="P17" i="13"/>
  <c r="P21" i="13" s="1"/>
  <c r="P25" i="13" s="1"/>
  <c r="P16" i="12"/>
  <c r="Q16" i="12" s="1"/>
  <c r="R16" i="12" s="1"/>
  <c r="L18" i="12"/>
  <c r="L21" i="12" s="1"/>
  <c r="N18" i="12"/>
  <c r="K21" i="12"/>
  <c r="P15" i="12"/>
  <c r="Q15" i="12" s="1"/>
  <c r="R15" i="12" s="1"/>
  <c r="Q18" i="11"/>
  <c r="Q16" i="11"/>
  <c r="R16" i="11" s="1"/>
  <c r="N21" i="11"/>
  <c r="P23" i="11" s="1"/>
  <c r="Q16" i="10"/>
  <c r="P16" i="9"/>
  <c r="Q16" i="9" s="1"/>
  <c r="R16" i="9" s="1"/>
  <c r="O17" i="9"/>
  <c r="R15" i="9"/>
  <c r="N18" i="9" l="1"/>
  <c r="Y15" i="9" s="1"/>
  <c r="Z16" i="9" s="1"/>
  <c r="P17" i="12"/>
  <c r="Q17" i="12" s="1"/>
  <c r="R17" i="12" s="1"/>
  <c r="L18" i="9"/>
  <c r="L21" i="9" s="1"/>
  <c r="P21" i="15"/>
  <c r="P25" i="15" s="1"/>
  <c r="P26" i="15" s="1"/>
  <c r="Q21" i="15"/>
  <c r="N21" i="22"/>
  <c r="P23" i="22" s="1"/>
  <c r="O17" i="16"/>
  <c r="P17" i="16" s="1"/>
  <c r="Q17" i="16" s="1"/>
  <c r="R17" i="16" s="1"/>
  <c r="Q18" i="17"/>
  <c r="Q21" i="17" s="1"/>
  <c r="N21" i="16"/>
  <c r="P23" i="16" s="1"/>
  <c r="Y15" i="16"/>
  <c r="Z16" i="16" s="1"/>
  <c r="O17" i="22"/>
  <c r="O21" i="22" s="1"/>
  <c r="P24" i="22" s="1"/>
  <c r="P26" i="13"/>
  <c r="P17" i="11"/>
  <c r="Q17" i="11" s="1"/>
  <c r="R17" i="11" s="1"/>
  <c r="O17" i="14"/>
  <c r="O21" i="14" s="1"/>
  <c r="P24" i="14" s="1"/>
  <c r="Y15" i="14"/>
  <c r="Z16" i="14" s="1"/>
  <c r="Q21" i="23"/>
  <c r="N21" i="14"/>
  <c r="P23" i="14" s="1"/>
  <c r="P18" i="14"/>
  <c r="Q18" i="14" s="1"/>
  <c r="R18" i="14" s="1"/>
  <c r="O21" i="19"/>
  <c r="P24" i="19" s="1"/>
  <c r="P18" i="19"/>
  <c r="Q18" i="19" s="1"/>
  <c r="R18" i="19" s="1"/>
  <c r="P26" i="20"/>
  <c r="R18" i="22"/>
  <c r="N21" i="21"/>
  <c r="P23" i="21" s="1"/>
  <c r="Y15" i="21"/>
  <c r="Z16" i="21" s="1"/>
  <c r="O18" i="21"/>
  <c r="P18" i="21" s="1"/>
  <c r="P21" i="21" s="1"/>
  <c r="P25" i="21" s="1"/>
  <c r="Q18" i="20"/>
  <c r="N21" i="19"/>
  <c r="P23" i="19" s="1"/>
  <c r="Y15" i="19"/>
  <c r="Z16" i="19" s="1"/>
  <c r="P17" i="19"/>
  <c r="O21" i="18"/>
  <c r="P24" i="18" s="1"/>
  <c r="P17" i="18"/>
  <c r="P21" i="18" s="1"/>
  <c r="P25" i="18" s="1"/>
  <c r="R18" i="17"/>
  <c r="R21" i="17" s="1"/>
  <c r="K22" i="17" s="1"/>
  <c r="Y17" i="17" s="1"/>
  <c r="Z17" i="17" s="1"/>
  <c r="R24" i="17" s="1"/>
  <c r="P18" i="16"/>
  <c r="R15" i="14"/>
  <c r="Q17" i="13"/>
  <c r="O18" i="12"/>
  <c r="N21" i="12"/>
  <c r="P23" i="12" s="1"/>
  <c r="Y15" i="12"/>
  <c r="Z16" i="12" s="1"/>
  <c r="R18" i="11"/>
  <c r="R16" i="10"/>
  <c r="R21" i="10" s="1"/>
  <c r="K22" i="10" s="1"/>
  <c r="Y17" i="10" s="1"/>
  <c r="Z17" i="10" s="1"/>
  <c r="R24" i="10" s="1"/>
  <c r="Q21" i="10"/>
  <c r="P17" i="9"/>
  <c r="Q17" i="9" s="1"/>
  <c r="R17" i="9" s="1"/>
  <c r="O18" i="9" l="1"/>
  <c r="P18" i="9" s="1"/>
  <c r="P21" i="9" s="1"/>
  <c r="P25" i="9" s="1"/>
  <c r="N21" i="9"/>
  <c r="P23" i="9" s="1"/>
  <c r="Q21" i="11"/>
  <c r="P21" i="16"/>
  <c r="P25" i="16" s="1"/>
  <c r="R21" i="11"/>
  <c r="K22" i="11" s="1"/>
  <c r="Y17" i="11" s="1"/>
  <c r="Z17" i="11" s="1"/>
  <c r="R24" i="11" s="1"/>
  <c r="O21" i="16"/>
  <c r="P24" i="16" s="1"/>
  <c r="P17" i="14"/>
  <c r="P17" i="22"/>
  <c r="P21" i="11"/>
  <c r="P25" i="11" s="1"/>
  <c r="P26" i="11" s="1"/>
  <c r="P21" i="19"/>
  <c r="P25" i="19" s="1"/>
  <c r="P26" i="19" s="1"/>
  <c r="P26" i="18"/>
  <c r="O21" i="21"/>
  <c r="P24" i="21" s="1"/>
  <c r="P26" i="21" s="1"/>
  <c r="Q18" i="21"/>
  <c r="R18" i="20"/>
  <c r="R21" i="20" s="1"/>
  <c r="K22" i="20" s="1"/>
  <c r="Y17" i="20" s="1"/>
  <c r="Z17" i="20" s="1"/>
  <c r="R24" i="20" s="1"/>
  <c r="Q21" i="20"/>
  <c r="Q17" i="19"/>
  <c r="Q17" i="18"/>
  <c r="Q18" i="16"/>
  <c r="Q21" i="13"/>
  <c r="R17" i="13"/>
  <c r="R21" i="13" s="1"/>
  <c r="K22" i="13" s="1"/>
  <c r="Y17" i="13" s="1"/>
  <c r="Z17" i="13" s="1"/>
  <c r="R24" i="13" s="1"/>
  <c r="O21" i="12"/>
  <c r="P24" i="12" s="1"/>
  <c r="P18" i="12"/>
  <c r="P21" i="12" s="1"/>
  <c r="P25" i="12" s="1"/>
  <c r="Q18" i="9" l="1"/>
  <c r="Q21" i="9" s="1"/>
  <c r="O21" i="9"/>
  <c r="P24" i="9" s="1"/>
  <c r="P26" i="16"/>
  <c r="Q17" i="14"/>
  <c r="P21" i="14"/>
  <c r="P25" i="14" s="1"/>
  <c r="P26" i="14" s="1"/>
  <c r="Q17" i="22"/>
  <c r="P21" i="22"/>
  <c r="P25" i="22" s="1"/>
  <c r="P26" i="22" s="1"/>
  <c r="P26" i="12"/>
  <c r="Q21" i="21"/>
  <c r="R18" i="21"/>
  <c r="R21" i="21" s="1"/>
  <c r="K22" i="21" s="1"/>
  <c r="Y17" i="21" s="1"/>
  <c r="Z17" i="21" s="1"/>
  <c r="R24" i="21" s="1"/>
  <c r="R17" i="19"/>
  <c r="R21" i="19" s="1"/>
  <c r="K22" i="19" s="1"/>
  <c r="Y17" i="19" s="1"/>
  <c r="Z17" i="19" s="1"/>
  <c r="R24" i="19" s="1"/>
  <c r="Q21" i="19"/>
  <c r="R17" i="18"/>
  <c r="R21" i="18" s="1"/>
  <c r="K22" i="18" s="1"/>
  <c r="Y17" i="18" s="1"/>
  <c r="Z17" i="18" s="1"/>
  <c r="R24" i="18" s="1"/>
  <c r="Q21" i="18"/>
  <c r="Q21" i="16"/>
  <c r="R18" i="16"/>
  <c r="R21" i="16" s="1"/>
  <c r="K22" i="16" s="1"/>
  <c r="Y17" i="16" s="1"/>
  <c r="Z17" i="16" s="1"/>
  <c r="R24" i="16" s="1"/>
  <c r="Q18" i="12"/>
  <c r="P26" i="9"/>
  <c r="R18" i="9"/>
  <c r="R21" i="9" s="1"/>
  <c r="K22" i="9" s="1"/>
  <c r="Y17" i="9" s="1"/>
  <c r="Z17" i="9" s="1"/>
  <c r="R24" i="9" s="1"/>
  <c r="R17" i="14" l="1"/>
  <c r="R21" i="14" s="1"/>
  <c r="K22" i="14" s="1"/>
  <c r="Y17" i="14" s="1"/>
  <c r="Z17" i="14" s="1"/>
  <c r="R24" i="14" s="1"/>
  <c r="Q21" i="14"/>
  <c r="R17" i="22"/>
  <c r="R21" i="22" s="1"/>
  <c r="K22" i="22" s="1"/>
  <c r="Y17" i="22" s="1"/>
  <c r="Z17" i="22" s="1"/>
  <c r="R24" i="22" s="1"/>
  <c r="Q21" i="22"/>
  <c r="Q21" i="12"/>
  <c r="R18" i="12"/>
  <c r="R21" i="12" s="1"/>
  <c r="K22" i="12" s="1"/>
  <c r="Y17" i="12" s="1"/>
  <c r="Z17" i="12" s="1"/>
  <c r="R24" i="12" s="1"/>
</calcChain>
</file>

<file path=xl/sharedStrings.xml><?xml version="1.0" encoding="utf-8"?>
<sst xmlns="http://schemas.openxmlformats.org/spreadsheetml/2006/main" count="1017" uniqueCount="115">
  <si>
    <t>YES</t>
  </si>
  <si>
    <t>Regular Pay</t>
  </si>
  <si>
    <t>NO</t>
  </si>
  <si>
    <t>Fix Pay</t>
  </si>
  <si>
    <t>GPF</t>
  </si>
  <si>
    <t>NPS</t>
  </si>
  <si>
    <t>S.N</t>
  </si>
  <si>
    <t>MONTH</t>
  </si>
  <si>
    <t>lkrosa osrueku ds vuqlkj osru tks feyuk gSa</t>
  </si>
  <si>
    <t>NBsa osrueku ds vuqlkj osru tks feyk gSa</t>
  </si>
  <si>
    <t>TOTAL DED.</t>
  </si>
  <si>
    <t xml:space="preserve">NET PAY </t>
  </si>
  <si>
    <t>Pay</t>
  </si>
  <si>
    <t>DA</t>
  </si>
  <si>
    <t>TOTAL</t>
  </si>
  <si>
    <t>JAN-17</t>
  </si>
  <si>
    <t>FEB-17</t>
  </si>
  <si>
    <t>MAR-17</t>
  </si>
  <si>
    <t>APR-17</t>
  </si>
  <si>
    <t>MAY-17</t>
  </si>
  <si>
    <t>JUN-17</t>
  </si>
  <si>
    <t>JUL-17</t>
  </si>
  <si>
    <t>AUG-17</t>
  </si>
  <si>
    <t>SEPT-17</t>
  </si>
  <si>
    <t>Grand Total</t>
  </si>
  <si>
    <t>ije~ iwT; xq:nso oklqnso th egkjkt dks ueu</t>
  </si>
  <si>
    <t>EMPLOYEE DETAIL</t>
  </si>
  <si>
    <t>OFFICE NAME :-</t>
  </si>
  <si>
    <t>S.R. NO.</t>
  </si>
  <si>
    <t>EMPLOYEE NAME</t>
  </si>
  <si>
    <t>POST</t>
  </si>
  <si>
    <t>7th Pay Basic</t>
  </si>
  <si>
    <t>Six Pay Basic</t>
  </si>
  <si>
    <t>GPF / NPS</t>
  </si>
  <si>
    <t>PEEO/DDO NAME :-</t>
  </si>
  <si>
    <t>POST :-</t>
  </si>
  <si>
    <t>Which Months make Arrear, Please Right Sign in Pariticular coloum</t>
  </si>
  <si>
    <t>JAN</t>
  </si>
  <si>
    <t>FEB</t>
  </si>
  <si>
    <t>MAR</t>
  </si>
  <si>
    <t>APR</t>
  </si>
  <si>
    <t>MAY</t>
  </si>
  <si>
    <t>JUNE</t>
  </si>
  <si>
    <t>JULY</t>
  </si>
  <si>
    <t>AUG</t>
  </si>
  <si>
    <t>SEP</t>
  </si>
  <si>
    <t>Regular Pay / Fix Pay</t>
  </si>
  <si>
    <t>Write  TDS %</t>
  </si>
  <si>
    <t>GOVERNMENT OF RAJASTHAN</t>
  </si>
  <si>
    <r>
      <rPr>
        <b/>
        <sz val="11"/>
        <color theme="1"/>
        <rFont val="Calibri"/>
        <family val="2"/>
        <scheme val="minor"/>
      </rPr>
      <t>(30 %</t>
    </r>
    <r>
      <rPr>
        <b/>
        <sz val="11"/>
        <color theme="1"/>
        <rFont val="Kruti Dev 010"/>
      </rPr>
      <t xml:space="preserve"> jkf'k </t>
    </r>
    <r>
      <rPr>
        <b/>
        <sz val="11"/>
        <color theme="1"/>
        <rFont val="Calibri"/>
        <family val="2"/>
        <scheme val="minor"/>
      </rPr>
      <t>)</t>
    </r>
  </si>
  <si>
    <r>
      <rPr>
        <b/>
        <sz val="11"/>
        <color theme="1"/>
        <rFont val="Calibri"/>
        <family val="2"/>
        <scheme val="minor"/>
      </rPr>
      <t>(T.D.S.%</t>
    </r>
    <r>
      <rPr>
        <b/>
        <sz val="11"/>
        <color theme="1"/>
        <rFont val="Kruti Dev 010"/>
      </rPr>
      <t xml:space="preserve"> dVkSfr </t>
    </r>
    <r>
      <rPr>
        <b/>
        <sz val="11"/>
        <color theme="1"/>
        <rFont val="Calibri"/>
        <family val="2"/>
        <scheme val="minor"/>
      </rPr>
      <t>)</t>
    </r>
  </si>
  <si>
    <r>
      <rPr>
        <b/>
        <sz val="11"/>
        <color theme="1"/>
        <rFont val="Calibri"/>
        <family val="2"/>
        <scheme val="minor"/>
      </rPr>
      <t>(</t>
    </r>
    <r>
      <rPr>
        <b/>
        <sz val="11"/>
        <color theme="1"/>
        <rFont val="Kruti Dev 010"/>
      </rPr>
      <t xml:space="preserve">'kq) Hkqxrku ;ksX; jkf'k </t>
    </r>
    <r>
      <rPr>
        <b/>
        <sz val="11"/>
        <color theme="1"/>
        <rFont val="Calibri"/>
        <family val="2"/>
        <scheme val="minor"/>
      </rPr>
      <t>)</t>
    </r>
  </si>
  <si>
    <t>v{kjs jkf'k</t>
  </si>
  <si>
    <t>PRINCIPAL</t>
  </si>
  <si>
    <t>TEACHER</t>
  </si>
  <si>
    <t>PL  1-1-17   to     28-2-17</t>
  </si>
  <si>
    <t>PL  1-3-17  to     30-9-17</t>
  </si>
  <si>
    <t>Deducations</t>
  </si>
  <si>
    <t>Seal and Signature</t>
  </si>
  <si>
    <t>DDO</t>
  </si>
  <si>
    <t xml:space="preserve">fnukad </t>
  </si>
  <si>
    <t>Øekad %&amp;</t>
  </si>
  <si>
    <t>BILL NO &amp; DATE</t>
  </si>
  <si>
    <t>FIXATION ARREAR</t>
  </si>
  <si>
    <t xml:space="preserve">FROM </t>
  </si>
  <si>
    <t>TO</t>
  </si>
  <si>
    <t>First installment of Arrear  (30% Amount)</t>
  </si>
  <si>
    <t>Second installment of Arrear (30% Amount)</t>
  </si>
  <si>
    <t>Third installment of Arrear on (40% Amount)</t>
  </si>
  <si>
    <t xml:space="preserve">INCOME TAX </t>
  </si>
  <si>
    <t>osru vUrj</t>
  </si>
  <si>
    <r>
      <t>osru vUrj</t>
    </r>
    <r>
      <rPr>
        <b/>
        <sz val="12"/>
        <rFont val="Arial"/>
        <family val="2"/>
      </rPr>
      <t xml:space="preserve"> </t>
    </r>
    <r>
      <rPr>
        <b/>
        <sz val="12"/>
        <rFont val="Calibri"/>
        <family val="2"/>
      </rPr>
      <t>@ 30%</t>
    </r>
  </si>
  <si>
    <r>
      <t xml:space="preserve">ls </t>
    </r>
    <r>
      <rPr>
        <b/>
        <sz val="13"/>
        <color theme="1"/>
        <rFont val="Calibri"/>
        <family val="2"/>
        <scheme val="minor"/>
      </rPr>
      <t>30/09/2017</t>
    </r>
    <r>
      <rPr>
        <b/>
        <sz val="13"/>
        <color theme="1"/>
        <rFont val="Kruti Dev 010"/>
      </rPr>
      <t xml:space="preserve"> rd fQDls'ku ,fj;j dh </t>
    </r>
    <r>
      <rPr>
        <b/>
        <sz val="13"/>
        <color theme="1"/>
        <rFont val="Calibri"/>
        <family val="2"/>
        <scheme val="minor"/>
      </rPr>
      <t>30%</t>
    </r>
    <r>
      <rPr>
        <b/>
        <sz val="13"/>
        <color theme="1"/>
        <rFont val="Kruti Dev 010"/>
      </rPr>
      <t xml:space="preserve"> jkf'k </t>
    </r>
  </si>
  <si>
    <t>TEACHER4</t>
  </si>
  <si>
    <t>TEACHER5</t>
  </si>
  <si>
    <t>TEACHER6</t>
  </si>
  <si>
    <t>TEACHER7</t>
  </si>
  <si>
    <t>TEACHER8</t>
  </si>
  <si>
    <t>TEACHER9</t>
  </si>
  <si>
    <t>TEACHER10</t>
  </si>
  <si>
    <t>TEACHER11</t>
  </si>
  <si>
    <t>TEACHER12</t>
  </si>
  <si>
    <t>TEACHER13</t>
  </si>
  <si>
    <t>TEACHER14</t>
  </si>
  <si>
    <t>TEACHER15</t>
  </si>
  <si>
    <t>TERSEM SINGH</t>
  </si>
  <si>
    <t>UPDATED BY</t>
  </si>
  <si>
    <t>AMIT KUMAR SUTHAR</t>
  </si>
  <si>
    <t>PREPARED BY</t>
  </si>
  <si>
    <t>HEERALAL JAAT</t>
  </si>
  <si>
    <t xml:space="preserve">DATE FORMAT को सही करने के लिए अंतिम SHEET (FOR DATE FORMAT) को अवश्य देखें </t>
  </si>
  <si>
    <t>अगर MASTER SHEET में DATE का FORMATE mm/dd/yyyy जैसे 02/22/2017 आ रहा हो तो इसे सही करने के लिए COMPUTER में CONTROL PANEL को OPEN कर Region को open करे | Region की एक window open होगी जिसमें FORMATS TAB में FORMAT OPTION में ENGLISH(United Kingdom) को select कर apply कर OK पर क्लिक कर दे |इससे MASTER SHEET में DATE FORMAT dd/mm/yyyy हो जायेगा |</t>
  </si>
  <si>
    <t>NAME OF EMPLOYEE:-</t>
  </si>
  <si>
    <t>POST:-</t>
  </si>
  <si>
    <t>SCHOOL NAME:-</t>
  </si>
  <si>
    <t>SCHOOL NAME</t>
  </si>
  <si>
    <t>PANCHAYAT ELEMENTRY EDUCATION OFFICE 4DWM</t>
  </si>
  <si>
    <r>
      <t xml:space="preserve">1-1-17 </t>
    </r>
    <r>
      <rPr>
        <b/>
        <sz val="12"/>
        <color rgb="FFFF0000"/>
        <rFont val="Kruti Dev 010"/>
      </rPr>
      <t xml:space="preserve">ds ckn </t>
    </r>
    <r>
      <rPr>
        <b/>
        <sz val="10"/>
        <color rgb="FFFF0000"/>
        <rFont val="Kruti Dev 010"/>
      </rPr>
      <t xml:space="preserve">;fn vkidh </t>
    </r>
    <r>
      <rPr>
        <b/>
        <sz val="10"/>
        <color rgb="FFFF0000"/>
        <rFont val="Calibri"/>
        <family val="2"/>
        <scheme val="minor"/>
      </rPr>
      <t>OPTION DATE</t>
    </r>
    <r>
      <rPr>
        <b/>
        <sz val="10"/>
        <color rgb="FFFF0000"/>
        <rFont val="Times New Roman"/>
        <family val="1"/>
      </rPr>
      <t xml:space="preserve"> </t>
    </r>
    <r>
      <rPr>
        <b/>
        <sz val="10"/>
        <color rgb="FFFF0000"/>
        <rFont val="Kruti Dev 010"/>
      </rPr>
      <t>gks rks vkIlu fnukad fy[ksa</t>
    </r>
  </si>
  <si>
    <t>NAME4</t>
  </si>
  <si>
    <t>NAME5</t>
  </si>
  <si>
    <t>NAME6</t>
  </si>
  <si>
    <t>NAME7</t>
  </si>
  <si>
    <t>NAME8</t>
  </si>
  <si>
    <t>NAME9</t>
  </si>
  <si>
    <t>NAME10</t>
  </si>
  <si>
    <t>NAME11</t>
  </si>
  <si>
    <t>NAME12</t>
  </si>
  <si>
    <t>NAME13</t>
  </si>
  <si>
    <t>NAME14</t>
  </si>
  <si>
    <t>NAME15</t>
  </si>
  <si>
    <t>GUPS DHANI MALU BIJARNIA</t>
  </si>
  <si>
    <t>MUKESH</t>
  </si>
  <si>
    <t>LECTURER</t>
  </si>
  <si>
    <t>GSSS TETHAR</t>
  </si>
  <si>
    <t>VIJAY KUMAR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</si>
</sst>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44D]"/>
  </numFmts>
  <fonts count="50" x14ac:knownFonts="1">
    <font>
      <sz val="11"/>
      <color theme="1"/>
      <name val="Calibri"/>
      <family val="2"/>
      <scheme val="minor"/>
    </font>
    <font>
      <b/>
      <sz val="14"/>
      <color theme="1"/>
      <name val="Kruti Dev 010"/>
    </font>
    <font>
      <sz val="14"/>
      <color theme="1"/>
      <name val="Kruti Dev 010"/>
    </font>
    <font>
      <b/>
      <sz val="12"/>
      <color theme="1"/>
      <name val="Calibri"/>
      <family val="2"/>
      <scheme val="minor"/>
    </font>
    <font>
      <b/>
      <sz val="12"/>
      <color theme="1"/>
      <name val="Kruti Dev 010"/>
    </font>
    <font>
      <b/>
      <sz val="16"/>
      <name val="Kruti Dev 010"/>
    </font>
    <font>
      <sz val="16"/>
      <name val="Kruti Dev 010"/>
    </font>
    <font>
      <b/>
      <sz val="11"/>
      <name val="Calibri"/>
      <family val="2"/>
      <scheme val="minor"/>
    </font>
    <font>
      <b/>
      <sz val="12"/>
      <name val="Kruti Dev 010"/>
    </font>
    <font>
      <b/>
      <sz val="12"/>
      <name val="Calibri"/>
      <family val="2"/>
      <scheme val="minor"/>
    </font>
    <font>
      <b/>
      <sz val="10"/>
      <name val="Calibri"/>
      <family val="2"/>
      <scheme val="minor"/>
    </font>
    <font>
      <sz val="9"/>
      <name val="Calibri"/>
      <family val="2"/>
      <scheme val="minor"/>
    </font>
    <font>
      <b/>
      <sz val="10"/>
      <color rgb="FFFF0000"/>
      <name val="Calibri"/>
      <family val="2"/>
      <scheme val="minor"/>
    </font>
    <font>
      <b/>
      <sz val="14"/>
      <color rgb="FFFF0000"/>
      <name val="Calibri"/>
      <family val="2"/>
      <scheme val="minor"/>
    </font>
    <font>
      <b/>
      <u/>
      <sz val="13"/>
      <color theme="1"/>
      <name val="Kruti Dev 010"/>
    </font>
    <font>
      <b/>
      <sz val="11"/>
      <color theme="1"/>
      <name val="Calibri"/>
      <family val="2"/>
      <scheme val="minor"/>
    </font>
    <font>
      <b/>
      <sz val="13"/>
      <color theme="1"/>
      <name val="Calibri"/>
      <family val="2"/>
      <scheme val="minor"/>
    </font>
    <font>
      <b/>
      <sz val="13"/>
      <color theme="1"/>
      <name val="Kruti Dev 010"/>
    </font>
    <font>
      <b/>
      <i/>
      <u/>
      <sz val="14"/>
      <color rgb="FF7030A0"/>
      <name val="Calibri"/>
      <family val="2"/>
      <scheme val="minor"/>
    </font>
    <font>
      <b/>
      <sz val="12"/>
      <color rgb="FF002060"/>
      <name val="Calibri"/>
      <family val="2"/>
      <scheme val="minor"/>
    </font>
    <font>
      <b/>
      <sz val="14"/>
      <color rgb="FF002060"/>
      <name val="Calibri"/>
      <family val="2"/>
      <scheme val="minor"/>
    </font>
    <font>
      <b/>
      <sz val="12"/>
      <color rgb="FF002060"/>
      <name val="Times New Roman"/>
      <family val="1"/>
    </font>
    <font>
      <sz val="11"/>
      <color theme="1"/>
      <name val="Times New Roman"/>
      <family val="1"/>
    </font>
    <font>
      <b/>
      <sz val="14"/>
      <color rgb="FF002060"/>
      <name val="Kruti Dev 010"/>
    </font>
    <font>
      <sz val="11"/>
      <color rgb="FF00B0F0"/>
      <name val="Calibri"/>
      <family val="2"/>
      <scheme val="minor"/>
    </font>
    <font>
      <b/>
      <sz val="12"/>
      <color theme="5" tint="-0.249977111117893"/>
      <name val="Times New Roman"/>
      <family val="1"/>
    </font>
    <font>
      <b/>
      <sz val="10"/>
      <name val="Kruti Dev 010"/>
    </font>
    <font>
      <b/>
      <sz val="9"/>
      <name val="Calibri"/>
      <family val="2"/>
      <scheme val="minor"/>
    </font>
    <font>
      <sz val="10"/>
      <name val="Arial"/>
      <family val="2"/>
    </font>
    <font>
      <sz val="10"/>
      <name val="Calibri"/>
      <family val="2"/>
      <scheme val="minor"/>
    </font>
    <font>
      <b/>
      <sz val="14"/>
      <name val="Calibri"/>
      <family val="2"/>
      <scheme val="minor"/>
    </font>
    <font>
      <b/>
      <sz val="14"/>
      <name val="Kruti Dev 010"/>
    </font>
    <font>
      <b/>
      <sz val="11"/>
      <color theme="1"/>
      <name val="Kruti Dev 010"/>
    </font>
    <font>
      <b/>
      <sz val="12"/>
      <color theme="5" tint="-0.249977111117893"/>
      <name val="Calibri"/>
      <family val="2"/>
      <scheme val="minor"/>
    </font>
    <font>
      <b/>
      <sz val="12"/>
      <color theme="9" tint="-0.499984740745262"/>
      <name val="Calibri"/>
      <family val="2"/>
      <scheme val="minor"/>
    </font>
    <font>
      <b/>
      <sz val="12"/>
      <color rgb="FF7030A0"/>
      <name val="Calibri"/>
      <family val="2"/>
      <scheme val="minor"/>
    </font>
    <font>
      <b/>
      <i/>
      <sz val="14"/>
      <color theme="5" tint="-0.499984740745262"/>
      <name val="Calibri"/>
      <family val="2"/>
      <scheme val="minor"/>
    </font>
    <font>
      <b/>
      <i/>
      <sz val="11"/>
      <name val="Kruti Dev 010"/>
    </font>
    <font>
      <b/>
      <sz val="12"/>
      <color rgb="FFFF0000"/>
      <name val="Times New Roman"/>
      <family val="1"/>
    </font>
    <font>
      <b/>
      <sz val="12"/>
      <color rgb="FFFF0000"/>
      <name val="Kruti Dev 010"/>
    </font>
    <font>
      <sz val="12"/>
      <color theme="1"/>
      <name val="Calibri"/>
      <family val="2"/>
      <scheme val="minor"/>
    </font>
    <font>
      <b/>
      <i/>
      <sz val="14"/>
      <name val="Calibri"/>
      <family val="2"/>
      <scheme val="minor"/>
    </font>
    <font>
      <b/>
      <i/>
      <sz val="12"/>
      <color theme="1"/>
      <name val="Calibri"/>
      <family val="2"/>
      <scheme val="minor"/>
    </font>
    <font>
      <b/>
      <sz val="12"/>
      <name val="Calibri"/>
      <family val="2"/>
    </font>
    <font>
      <b/>
      <sz val="12"/>
      <name val="Arial"/>
      <family val="2"/>
    </font>
    <font>
      <sz val="22"/>
      <color theme="5" tint="-0.249977111117893"/>
      <name val="Calibri"/>
      <family val="2"/>
      <scheme val="minor"/>
    </font>
    <font>
      <sz val="11"/>
      <color theme="5" tint="-0.249977111117893"/>
      <name val="Calibri"/>
      <family val="2"/>
      <scheme val="minor"/>
    </font>
    <font>
      <b/>
      <sz val="12"/>
      <color theme="9" tint="-0.249977111117893"/>
      <name val="Calibri"/>
      <family val="2"/>
      <scheme val="minor"/>
    </font>
    <font>
      <b/>
      <sz val="10"/>
      <color rgb="FFFF0000"/>
      <name val="Kruti Dev 010"/>
    </font>
    <font>
      <b/>
      <sz val="10"/>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double">
        <color theme="9" tint="-0.249977111117893"/>
      </left>
      <right style="double">
        <color theme="9" tint="-0.249977111117893"/>
      </right>
      <top style="double">
        <color theme="9" tint="-0.249977111117893"/>
      </top>
      <bottom style="double">
        <color theme="9" tint="-0.249977111117893"/>
      </bottom>
      <diagonal/>
    </border>
    <border>
      <left style="double">
        <color theme="9" tint="-0.249977111117893"/>
      </left>
      <right/>
      <top style="double">
        <color theme="9" tint="-0.249977111117893"/>
      </top>
      <bottom style="double">
        <color theme="9" tint="-0.249977111117893"/>
      </bottom>
      <diagonal/>
    </border>
    <border>
      <left/>
      <right style="double">
        <color theme="9" tint="-0.249977111117893"/>
      </right>
      <top style="double">
        <color theme="9" tint="-0.249977111117893"/>
      </top>
      <bottom style="double">
        <color theme="9" tint="-0.249977111117893"/>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diagonal/>
    </border>
    <border>
      <left/>
      <right/>
      <top style="double">
        <color theme="9" tint="-0.499984740745262"/>
      </top>
      <bottom/>
      <diagonal/>
    </border>
    <border>
      <left/>
      <right style="double">
        <color theme="9" tint="-0.499984740745262"/>
      </right>
      <top style="double">
        <color theme="9" tint="-0.499984740745262"/>
      </top>
      <bottom/>
      <diagonal/>
    </border>
    <border>
      <left style="double">
        <color theme="9" tint="-0.499984740745262"/>
      </left>
      <right/>
      <top/>
      <bottom/>
      <diagonal/>
    </border>
    <border>
      <left/>
      <right style="double">
        <color theme="9" tint="-0.499984740745262"/>
      </right>
      <top/>
      <bottom/>
      <diagonal/>
    </border>
    <border>
      <left style="double">
        <color theme="9" tint="-0.499984740745262"/>
      </left>
      <right/>
      <top/>
      <bottom style="double">
        <color theme="9" tint="-0.499984740745262"/>
      </bottom>
      <diagonal/>
    </border>
    <border>
      <left/>
      <right/>
      <top/>
      <bottom style="double">
        <color theme="9" tint="-0.499984740745262"/>
      </bottom>
      <diagonal/>
    </border>
    <border>
      <left/>
      <right style="double">
        <color theme="9" tint="-0.499984740745262"/>
      </right>
      <top/>
      <bottom style="double">
        <color theme="9" tint="-0.499984740745262"/>
      </bottom>
      <diagonal/>
    </border>
    <border>
      <left style="double">
        <color theme="9" tint="-0.499984740745262"/>
      </left>
      <right style="double">
        <color theme="9" tint="-0.499984740745262"/>
      </right>
      <top style="double">
        <color theme="9" tint="-0.499984740745262"/>
      </top>
      <bottom/>
      <diagonal/>
    </border>
    <border>
      <left style="double">
        <color theme="9" tint="-0.499984740745262"/>
      </left>
      <right style="double">
        <color theme="9" tint="-0.499984740745262"/>
      </right>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style="thin">
        <color indexed="64"/>
      </right>
      <top style="thin">
        <color indexed="64"/>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style="thin">
        <color theme="9" tint="-0.499984740745262"/>
      </right>
      <top style="thin">
        <color theme="9" tint="-0.499984740745262"/>
      </top>
      <bottom style="thin">
        <color theme="9" tint="-0.499984740745262"/>
      </bottom>
      <diagonal/>
    </border>
    <border>
      <left/>
      <right style="medium">
        <color rgb="FFC00000"/>
      </right>
      <top style="thin">
        <color theme="9" tint="-0.499984740745262"/>
      </top>
      <bottom/>
      <diagonal/>
    </border>
    <border>
      <left/>
      <right style="medium">
        <color rgb="FFC00000"/>
      </right>
      <top/>
      <bottom style="thin">
        <color theme="9" tint="-0.499984740745262"/>
      </bottom>
      <diagonal/>
    </border>
    <border>
      <left/>
      <right style="medium">
        <color rgb="FFC00000"/>
      </right>
      <top style="thin">
        <color theme="9" tint="-0.499984740745262"/>
      </top>
      <bottom style="thin">
        <color theme="9" tint="-0.499984740745262"/>
      </bottom>
      <diagonal/>
    </border>
    <border>
      <left style="thin">
        <color theme="9" tint="-0.499984740745262"/>
      </left>
      <right style="medium">
        <color rgb="FFC00000"/>
      </right>
      <top style="thin">
        <color theme="9" tint="-0.499984740745262"/>
      </top>
      <bottom style="thin">
        <color theme="9" tint="-0.499984740745262"/>
      </bottom>
      <diagonal/>
    </border>
    <border>
      <left style="medium">
        <color rgb="FFC00000"/>
      </left>
      <right/>
      <top style="thin">
        <color theme="9" tint="-0.499984740745262"/>
      </top>
      <bottom/>
      <diagonal/>
    </border>
    <border>
      <left style="medium">
        <color rgb="FFC00000"/>
      </left>
      <right/>
      <top/>
      <bottom style="thin">
        <color theme="9" tint="-0.499984740745262"/>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2">
    <xf numFmtId="0" fontId="0" fillId="0" borderId="0"/>
    <xf numFmtId="0" fontId="28" fillId="0" borderId="0"/>
  </cellStyleXfs>
  <cellXfs count="180">
    <xf numFmtId="0" fontId="0" fillId="0" borderId="0" xfId="0"/>
    <xf numFmtId="0" fontId="0" fillId="0" borderId="0" xfId="0" applyProtection="1">
      <protection hidden="1"/>
    </xf>
    <xf numFmtId="0" fontId="0" fillId="0" borderId="0" xfId="0" applyNumberFormat="1" applyProtection="1">
      <protection hidden="1"/>
    </xf>
    <xf numFmtId="0" fontId="0" fillId="0" borderId="1" xfId="0" applyBorder="1" applyProtection="1">
      <protection hidden="1"/>
    </xf>
    <xf numFmtId="0" fontId="0" fillId="0" borderId="0" xfId="0" applyBorder="1" applyProtection="1">
      <protection hidden="1"/>
    </xf>
    <xf numFmtId="17" fontId="0" fillId="0" borderId="0" xfId="0" applyNumberFormat="1" applyProtection="1">
      <protection hidden="1"/>
    </xf>
    <xf numFmtId="0" fontId="0" fillId="0" borderId="0" xfId="0" applyAlignment="1" applyProtection="1">
      <alignment vertical="center"/>
      <protection hidden="1"/>
    </xf>
    <xf numFmtId="0" fontId="22" fillId="0" borderId="0" xfId="0" applyFont="1" applyAlignment="1" applyProtection="1">
      <alignment horizontal="center" vertical="center" wrapText="1"/>
      <protection hidden="1"/>
    </xf>
    <xf numFmtId="0" fontId="15" fillId="0" borderId="5" xfId="0" applyFont="1" applyBorder="1" applyAlignment="1" applyProtection="1">
      <alignment horizontal="center" vertical="center"/>
      <protection locked="0"/>
    </xf>
    <xf numFmtId="0" fontId="15" fillId="0" borderId="5" xfId="0" applyFont="1" applyBorder="1" applyAlignment="1" applyProtection="1">
      <alignment vertical="center"/>
      <protection locked="0"/>
    </xf>
    <xf numFmtId="0" fontId="15" fillId="2" borderId="5" xfId="0" applyFont="1" applyFill="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6" xfId="0" applyFont="1" applyBorder="1" applyAlignment="1" applyProtection="1">
      <alignment vertical="center"/>
      <protection locked="0"/>
    </xf>
    <xf numFmtId="0" fontId="15" fillId="2" borderId="6" xfId="0" applyFont="1" applyFill="1" applyBorder="1" applyAlignment="1" applyProtection="1">
      <alignment horizontal="center" vertical="center"/>
      <protection locked="0"/>
    </xf>
    <xf numFmtId="0" fontId="0" fillId="0" borderId="0" xfId="0"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Protection="1">
      <protection hidden="1"/>
    </xf>
    <xf numFmtId="0" fontId="19" fillId="3" borderId="0" xfId="0" applyFont="1" applyFill="1" applyAlignment="1" applyProtection="1">
      <alignment horizontal="center" vertical="center"/>
      <protection hidden="1"/>
    </xf>
    <xf numFmtId="0" fontId="19" fillId="3" borderId="0" xfId="0" applyFont="1" applyFill="1" applyProtection="1">
      <protection hidden="1"/>
    </xf>
    <xf numFmtId="0" fontId="21" fillId="3" borderId="0" xfId="0" applyFont="1" applyFill="1" applyAlignment="1" applyProtection="1">
      <alignment horizontal="center" vertical="center" wrapText="1"/>
      <protection hidden="1"/>
    </xf>
    <xf numFmtId="0" fontId="22" fillId="3" borderId="0" xfId="0" applyFont="1" applyFill="1" applyAlignment="1" applyProtection="1">
      <alignment horizontal="center" vertical="center" wrapText="1"/>
      <protection hidden="1"/>
    </xf>
    <xf numFmtId="0" fontId="19" fillId="3" borderId="0" xfId="0" applyFont="1" applyFill="1" applyAlignment="1" applyProtection="1">
      <protection hidden="1"/>
    </xf>
    <xf numFmtId="0" fontId="0" fillId="3" borderId="0" xfId="0" applyFill="1" applyAlignment="1" applyProtection="1">
      <protection hidden="1"/>
    </xf>
    <xf numFmtId="0" fontId="0" fillId="3" borderId="0" xfId="0" applyFill="1" applyAlignment="1" applyProtection="1">
      <alignment vertical="center"/>
      <protection hidden="1"/>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24" fillId="3" borderId="8" xfId="0" applyFont="1" applyFill="1" applyBorder="1" applyAlignment="1" applyProtection="1">
      <alignment vertical="center"/>
      <protection locked="0"/>
    </xf>
    <xf numFmtId="0" fontId="24" fillId="3" borderId="9" xfId="0" applyFont="1" applyFill="1" applyBorder="1" applyAlignment="1" applyProtection="1">
      <alignment vertical="center"/>
      <protection locked="0"/>
    </xf>
    <xf numFmtId="0" fontId="24" fillId="3" borderId="10" xfId="0" applyFont="1" applyFill="1" applyBorder="1" applyAlignment="1" applyProtection="1">
      <alignment vertical="center"/>
      <protection locked="0"/>
    </xf>
    <xf numFmtId="0" fontId="24" fillId="3" borderId="11" xfId="0" applyFont="1" applyFill="1" applyBorder="1" applyAlignment="1" applyProtection="1">
      <alignment vertical="center"/>
      <protection locked="0"/>
    </xf>
    <xf numFmtId="0" fontId="24" fillId="3" borderId="0" xfId="0" applyFont="1" applyFill="1" applyBorder="1" applyAlignment="1" applyProtection="1">
      <alignment vertical="center"/>
      <protection locked="0"/>
    </xf>
    <xf numFmtId="0" fontId="24" fillId="3" borderId="12" xfId="0" applyFont="1" applyFill="1" applyBorder="1" applyAlignment="1" applyProtection="1">
      <alignment vertical="center"/>
      <protection locked="0"/>
    </xf>
    <xf numFmtId="0" fontId="24" fillId="3" borderId="13" xfId="0" applyFont="1" applyFill="1" applyBorder="1" applyAlignment="1" applyProtection="1">
      <alignment vertical="center"/>
      <protection locked="0"/>
    </xf>
    <xf numFmtId="0" fontId="24" fillId="3" borderId="14" xfId="0" applyFont="1" applyFill="1" applyBorder="1" applyAlignment="1" applyProtection="1">
      <alignment vertical="center"/>
      <protection locked="0"/>
    </xf>
    <xf numFmtId="0" fontId="24" fillId="3" borderId="15" xfId="0" applyFont="1" applyFill="1" applyBorder="1" applyAlignment="1" applyProtection="1">
      <alignment vertical="center"/>
      <protection locked="0"/>
    </xf>
    <xf numFmtId="0" fontId="24" fillId="3" borderId="0" xfId="0" applyFont="1" applyFill="1" applyProtection="1">
      <protection hidden="1"/>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25" fillId="3" borderId="7" xfId="0" applyFont="1" applyFill="1" applyBorder="1" applyAlignment="1" applyProtection="1">
      <alignment horizontal="center" vertical="center" wrapText="1"/>
      <protection hidden="1"/>
    </xf>
    <xf numFmtId="0" fontId="0" fillId="0" borderId="21" xfId="0" applyBorder="1" applyProtection="1">
      <protection hidden="1"/>
    </xf>
    <xf numFmtId="0" fontId="0" fillId="0" borderId="7" xfId="0" applyBorder="1" applyProtection="1">
      <protection hidden="1"/>
    </xf>
    <xf numFmtId="0" fontId="4" fillId="0" borderId="0" xfId="0" applyFont="1" applyBorder="1" applyAlignment="1" applyProtection="1">
      <alignment vertical="center"/>
      <protection hidden="1"/>
    </xf>
    <xf numFmtId="0" fontId="11" fillId="2" borderId="22" xfId="0" applyFont="1" applyFill="1" applyBorder="1" applyAlignment="1" applyProtection="1">
      <alignment horizontal="center" vertical="center"/>
      <protection locked="0" hidden="1"/>
    </xf>
    <xf numFmtId="0" fontId="11" fillId="0" borderId="22" xfId="0" applyFont="1" applyBorder="1" applyAlignment="1" applyProtection="1">
      <alignment horizontal="center" vertical="center"/>
      <protection locked="0" hidden="1"/>
    </xf>
    <xf numFmtId="0" fontId="12" fillId="0" borderId="22" xfId="0" applyNumberFormat="1" applyFont="1" applyBorder="1" applyAlignment="1" applyProtection="1">
      <alignment horizontal="center" vertical="center"/>
      <protection hidden="1"/>
    </xf>
    <xf numFmtId="0" fontId="15" fillId="0" borderId="0" xfId="0" applyFont="1" applyBorder="1" applyAlignment="1" applyProtection="1">
      <alignment horizontal="left" vertical="center"/>
      <protection hidden="1"/>
    </xf>
    <xf numFmtId="0" fontId="3" fillId="0" borderId="24" xfId="0" applyFont="1" applyBorder="1" applyAlignment="1" applyProtection="1">
      <alignment vertical="center"/>
      <protection hidden="1"/>
    </xf>
    <xf numFmtId="0" fontId="3" fillId="0" borderId="26" xfId="0" applyFont="1" applyBorder="1" applyAlignment="1" applyProtection="1">
      <alignment horizontal="right" vertical="center"/>
      <protection hidden="1"/>
    </xf>
    <xf numFmtId="0" fontId="4" fillId="0" borderId="26" xfId="0" applyFont="1" applyBorder="1" applyAlignment="1" applyProtection="1">
      <alignment vertical="center"/>
      <protection hidden="1"/>
    </xf>
    <xf numFmtId="0" fontId="10" fillId="0" borderId="0" xfId="1" applyFont="1" applyFill="1" applyAlignment="1" applyProtection="1">
      <alignment vertical="center"/>
      <protection hidden="1"/>
    </xf>
    <xf numFmtId="0" fontId="10" fillId="0" borderId="0" xfId="1" applyFont="1" applyFill="1" applyBorder="1" applyAlignment="1" applyProtection="1">
      <alignment vertical="center"/>
      <protection hidden="1"/>
    </xf>
    <xf numFmtId="0" fontId="29" fillId="0" borderId="0" xfId="1" applyFont="1" applyFill="1" applyAlignment="1" applyProtection="1">
      <alignment vertical="center" wrapText="1"/>
      <protection hidden="1"/>
    </xf>
    <xf numFmtId="0" fontId="10" fillId="0" borderId="22" xfId="0" applyFont="1" applyBorder="1" applyAlignment="1" applyProtection="1">
      <alignment horizontal="center" vertical="center"/>
      <protection locked="0" hidden="1"/>
    </xf>
    <xf numFmtId="0" fontId="3" fillId="3" borderId="0" xfId="0" applyFont="1" applyFill="1" applyProtection="1">
      <protection hidden="1"/>
    </xf>
    <xf numFmtId="14" fontId="15" fillId="0" borderId="5" xfId="0" applyNumberFormat="1" applyFont="1" applyBorder="1" applyAlignment="1" applyProtection="1">
      <alignment horizontal="center" vertical="center"/>
      <protection locked="0"/>
    </xf>
    <xf numFmtId="0" fontId="11" fillId="2" borderId="22" xfId="0" applyFont="1" applyFill="1" applyBorder="1" applyAlignment="1" applyProtection="1">
      <alignment horizontal="center" vertical="center" wrapText="1"/>
      <protection locked="0" hidden="1"/>
    </xf>
    <xf numFmtId="14" fontId="0" fillId="0" borderId="0" xfId="0" applyNumberFormat="1" applyProtection="1">
      <protection hidden="1"/>
    </xf>
    <xf numFmtId="1" fontId="11" fillId="2" borderId="22" xfId="0" applyNumberFormat="1" applyFont="1" applyFill="1" applyBorder="1" applyAlignment="1" applyProtection="1">
      <alignment horizontal="center" vertical="center"/>
      <protection locked="0" hidden="1"/>
    </xf>
    <xf numFmtId="1" fontId="11" fillId="0" borderId="22" xfId="0" applyNumberFormat="1" applyFont="1" applyBorder="1" applyAlignment="1" applyProtection="1">
      <alignment horizontal="center" vertical="center"/>
      <protection locked="0" hidden="1"/>
    </xf>
    <xf numFmtId="1" fontId="12" fillId="0" borderId="22" xfId="0" applyNumberFormat="1" applyFont="1" applyBorder="1" applyAlignment="1" applyProtection="1">
      <alignment horizontal="center" vertical="center"/>
      <protection hidden="1"/>
    </xf>
    <xf numFmtId="1" fontId="13" fillId="0" borderId="22" xfId="0" applyNumberFormat="1" applyFont="1" applyBorder="1" applyAlignment="1" applyProtection="1">
      <alignment horizontal="center" vertical="center"/>
      <protection hidden="1"/>
    </xf>
    <xf numFmtId="1" fontId="0" fillId="0" borderId="0" xfId="0" applyNumberFormat="1" applyProtection="1">
      <protection hidden="1"/>
    </xf>
    <xf numFmtId="0" fontId="40" fillId="0" borderId="0" xfId="0" applyFont="1" applyProtection="1">
      <protection hidden="1"/>
    </xf>
    <xf numFmtId="0" fontId="1" fillId="0" borderId="0" xfId="0" applyFont="1" applyBorder="1" applyAlignment="1" applyProtection="1">
      <protection hidden="1"/>
    </xf>
    <xf numFmtId="0" fontId="6" fillId="0" borderId="0" xfId="0" applyFont="1" applyBorder="1" applyAlignment="1" applyProtection="1">
      <alignment horizontal="center"/>
      <protection hidden="1"/>
    </xf>
    <xf numFmtId="0" fontId="2" fillId="0" borderId="0" xfId="0" applyFont="1" applyBorder="1" applyAlignment="1" applyProtection="1">
      <alignment vertical="center" wrapText="1"/>
      <protection hidden="1"/>
    </xf>
    <xf numFmtId="49" fontId="27" fillId="0" borderId="22" xfId="0" applyNumberFormat="1" applyFont="1" applyBorder="1" applyAlignment="1" applyProtection="1">
      <alignment horizontal="center" vertical="center"/>
      <protection locked="0" hidden="1"/>
    </xf>
    <xf numFmtId="0" fontId="11" fillId="4" borderId="22" xfId="0" applyFont="1" applyFill="1" applyBorder="1" applyAlignment="1" applyProtection="1">
      <alignment horizontal="center" vertical="center" wrapText="1"/>
      <protection locked="0" hidden="1"/>
    </xf>
    <xf numFmtId="0" fontId="11" fillId="4" borderId="22" xfId="0" applyFont="1" applyFill="1" applyBorder="1" applyAlignment="1" applyProtection="1">
      <alignment horizontal="center" vertical="center"/>
      <protection locked="0" hidden="1"/>
    </xf>
    <xf numFmtId="14" fontId="15" fillId="0" borderId="6" xfId="0" applyNumberFormat="1" applyFont="1" applyBorder="1" applyAlignment="1" applyProtection="1">
      <alignment horizontal="center" vertical="center"/>
      <protection locked="0"/>
    </xf>
    <xf numFmtId="0" fontId="9" fillId="0" borderId="0" xfId="1" applyFont="1" applyFill="1" applyBorder="1" applyAlignment="1" applyProtection="1">
      <alignment vertical="center"/>
      <protection hidden="1"/>
    </xf>
    <xf numFmtId="0" fontId="17" fillId="0" borderId="24" xfId="0" applyFont="1" applyBorder="1" applyAlignment="1" applyProtection="1">
      <alignment horizontal="right" vertical="center"/>
      <protection hidden="1"/>
    </xf>
    <xf numFmtId="0" fontId="7" fillId="0" borderId="22" xfId="0" applyFont="1" applyBorder="1" applyAlignment="1" applyProtection="1">
      <alignment horizontal="center" vertical="center"/>
      <protection hidden="1"/>
    </xf>
    <xf numFmtId="0" fontId="30" fillId="0" borderId="0" xfId="1" applyNumberFormat="1" applyFont="1" applyFill="1" applyBorder="1" applyAlignment="1" applyProtection="1">
      <alignment horizontal="center" vertical="center"/>
      <protection locked="0"/>
    </xf>
    <xf numFmtId="0" fontId="10" fillId="0" borderId="27" xfId="0" applyFont="1" applyBorder="1" applyAlignment="1" applyProtection="1">
      <alignment horizontal="center" vertical="center" wrapText="1"/>
      <protection hidden="1"/>
    </xf>
    <xf numFmtId="0" fontId="4" fillId="0" borderId="0" xfId="0" applyFont="1" applyBorder="1" applyAlignment="1" applyProtection="1">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9" fillId="0" borderId="0" xfId="1" applyFont="1" applyFill="1" applyBorder="1" applyAlignment="1" applyProtection="1">
      <alignment horizontal="right" vertical="center"/>
      <protection hidden="1"/>
    </xf>
    <xf numFmtId="0" fontId="9" fillId="0" borderId="32" xfId="1" applyFont="1" applyFill="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3" fillId="0" borderId="0" xfId="0" applyFont="1" applyBorder="1" applyAlignment="1" applyProtection="1">
      <alignment horizontal="left"/>
      <protection hidden="1"/>
    </xf>
    <xf numFmtId="0" fontId="0" fillId="0" borderId="34" xfId="0" applyBorder="1" applyProtection="1">
      <protection hidden="1"/>
    </xf>
    <xf numFmtId="0" fontId="10" fillId="0" borderId="36" xfId="1" applyFont="1" applyFill="1" applyBorder="1" applyAlignment="1" applyProtection="1">
      <alignment vertical="center"/>
      <protection hidden="1"/>
    </xf>
    <xf numFmtId="0" fontId="0" fillId="0" borderId="37" xfId="0" applyBorder="1" applyProtection="1">
      <protection hidden="1"/>
    </xf>
    <xf numFmtId="0" fontId="10" fillId="0" borderId="38" xfId="1" applyFont="1" applyFill="1" applyBorder="1" applyAlignment="1" applyProtection="1">
      <alignment vertical="center"/>
      <protection hidden="1"/>
    </xf>
    <xf numFmtId="0" fontId="0" fillId="0" borderId="38" xfId="0" applyBorder="1" applyProtection="1">
      <protection hidden="1"/>
    </xf>
    <xf numFmtId="0" fontId="5" fillId="0" borderId="37" xfId="0" applyFont="1" applyBorder="1" applyAlignment="1" applyProtection="1">
      <alignment horizontal="center"/>
      <protection hidden="1"/>
    </xf>
    <xf numFmtId="0" fontId="27" fillId="0" borderId="39" xfId="0" applyFont="1" applyBorder="1" applyAlignment="1" applyProtection="1">
      <alignment horizontal="center"/>
      <protection hidden="1"/>
    </xf>
    <xf numFmtId="0" fontId="0" fillId="0" borderId="44" xfId="0" applyBorder="1" applyProtection="1">
      <protection hidden="1"/>
    </xf>
    <xf numFmtId="0" fontId="3" fillId="0" borderId="40" xfId="0" applyFont="1" applyBorder="1" applyAlignment="1" applyProtection="1">
      <alignment vertical="center"/>
      <protection hidden="1"/>
    </xf>
    <xf numFmtId="0" fontId="0" fillId="0" borderId="45" xfId="0" applyBorder="1" applyProtection="1">
      <protection hidden="1"/>
    </xf>
    <xf numFmtId="0" fontId="2" fillId="0" borderId="38" xfId="0" applyFont="1" applyBorder="1" applyAlignment="1" applyProtection="1">
      <alignment vertical="center" wrapText="1"/>
      <protection hidden="1"/>
    </xf>
    <xf numFmtId="0" fontId="0" fillId="0" borderId="46" xfId="0" applyBorder="1" applyProtection="1">
      <protection hidden="1"/>
    </xf>
    <xf numFmtId="0" fontId="0" fillId="0" borderId="47" xfId="0" applyBorder="1" applyProtection="1">
      <protection hidden="1"/>
    </xf>
    <xf numFmtId="0" fontId="45" fillId="5" borderId="0" xfId="0" applyFont="1" applyFill="1" applyAlignment="1">
      <alignment horizontal="center" vertical="center" wrapText="1"/>
    </xf>
    <xf numFmtId="0" fontId="46" fillId="5" borderId="0" xfId="0" applyFont="1" applyFill="1" applyAlignment="1">
      <alignment horizontal="center" vertical="center" wrapText="1"/>
    </xf>
    <xf numFmtId="0" fontId="35" fillId="3" borderId="0" xfId="0" applyFont="1" applyFill="1" applyAlignment="1" applyProtection="1">
      <alignment horizontal="center" vertical="center"/>
      <protection hidden="1"/>
    </xf>
    <xf numFmtId="0" fontId="34" fillId="3" borderId="0" xfId="0" applyFont="1" applyFill="1" applyAlignment="1" applyProtection="1">
      <alignment horizontal="center"/>
      <protection hidden="1"/>
    </xf>
    <xf numFmtId="0" fontId="20" fillId="3" borderId="0" xfId="0" applyFont="1" applyFill="1" applyAlignment="1">
      <alignment horizontal="center" vertical="center"/>
    </xf>
    <xf numFmtId="0" fontId="36" fillId="3" borderId="0" xfId="0" applyFont="1" applyFill="1" applyAlignment="1" applyProtection="1">
      <alignment horizontal="center" vertical="center"/>
      <protection hidden="1"/>
    </xf>
    <xf numFmtId="0" fontId="25" fillId="3" borderId="2" xfId="0" applyFont="1" applyFill="1" applyBorder="1" applyAlignment="1" applyProtection="1">
      <alignment horizontal="center" vertical="center" wrapText="1"/>
      <protection hidden="1"/>
    </xf>
    <xf numFmtId="0" fontId="25" fillId="3" borderId="3" xfId="0" applyFont="1" applyFill="1" applyBorder="1" applyAlignment="1" applyProtection="1">
      <alignment horizontal="center" vertical="center" wrapText="1"/>
      <protection hidden="1"/>
    </xf>
    <xf numFmtId="0" fontId="25" fillId="3" borderId="7" xfId="0" applyFont="1" applyFill="1" applyBorder="1" applyAlignment="1" applyProtection="1">
      <alignment horizontal="center" vertical="center" wrapText="1"/>
      <protection hidden="1"/>
    </xf>
    <xf numFmtId="0" fontId="1" fillId="3" borderId="0" xfId="0" applyFont="1" applyFill="1" applyBorder="1" applyAlignment="1" applyProtection="1">
      <alignment horizontal="center" vertical="center" wrapText="1"/>
      <protection hidden="1"/>
    </xf>
    <xf numFmtId="0" fontId="25" fillId="3" borderId="16" xfId="0" applyFont="1" applyFill="1" applyBorder="1" applyAlignment="1" applyProtection="1">
      <alignment horizontal="center" vertical="center" wrapText="1"/>
      <protection hidden="1"/>
    </xf>
    <xf numFmtId="0" fontId="25" fillId="3" borderId="17" xfId="0" applyFont="1" applyFill="1" applyBorder="1" applyAlignment="1" applyProtection="1">
      <alignment horizontal="center" vertical="center" wrapText="1"/>
      <protection hidden="1"/>
    </xf>
    <xf numFmtId="0" fontId="25" fillId="3" borderId="4" xfId="0" applyFont="1" applyFill="1" applyBorder="1" applyAlignment="1" applyProtection="1">
      <alignment horizontal="center" vertical="center" wrapText="1"/>
      <protection hidden="1"/>
    </xf>
    <xf numFmtId="0" fontId="38" fillId="3" borderId="16" xfId="0" applyFont="1" applyFill="1" applyBorder="1" applyAlignment="1" applyProtection="1">
      <alignment horizontal="center" vertical="center" wrapText="1"/>
      <protection hidden="1"/>
    </xf>
    <xf numFmtId="0" fontId="38" fillId="3" borderId="17" xfId="0" applyFont="1" applyFill="1" applyBorder="1" applyAlignment="1" applyProtection="1">
      <alignment horizontal="center" vertical="center" wrapText="1"/>
      <protection hidden="1"/>
    </xf>
    <xf numFmtId="0" fontId="18" fillId="3" borderId="0" xfId="0" applyFont="1" applyFill="1" applyAlignment="1" applyProtection="1">
      <alignment horizontal="center"/>
      <protection hidden="1"/>
    </xf>
    <xf numFmtId="0" fontId="20" fillId="3" borderId="0" xfId="0" applyFont="1" applyFill="1" applyAlignment="1" applyProtection="1">
      <alignment horizontal="right" vertical="center"/>
      <protection hidden="1"/>
    </xf>
    <xf numFmtId="0" fontId="20" fillId="2" borderId="7" xfId="0" applyFont="1" applyFill="1" applyBorder="1" applyAlignment="1" applyProtection="1">
      <alignment horizontal="left" vertical="center"/>
      <protection locked="0"/>
    </xf>
    <xf numFmtId="0" fontId="20" fillId="2" borderId="7"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0" fillId="2" borderId="18" xfId="0" applyFont="1" applyFill="1" applyBorder="1" applyAlignment="1" applyProtection="1">
      <alignment horizontal="left" vertical="center"/>
      <protection locked="0"/>
    </xf>
    <xf numFmtId="0" fontId="20" fillId="2" borderId="19" xfId="0" applyFont="1" applyFill="1" applyBorder="1" applyAlignment="1" applyProtection="1">
      <alignment horizontal="left" vertical="center"/>
      <protection locked="0"/>
    </xf>
    <xf numFmtId="0" fontId="23" fillId="2" borderId="18" xfId="0" applyFont="1" applyFill="1" applyBorder="1" applyAlignment="1" applyProtection="1">
      <alignment horizontal="left" vertical="center"/>
      <protection locked="0"/>
    </xf>
    <xf numFmtId="0" fontId="23" fillId="2" borderId="19" xfId="0" applyFont="1" applyFill="1" applyBorder="1" applyAlignment="1" applyProtection="1">
      <alignment horizontal="left" vertical="center"/>
      <protection locked="0"/>
    </xf>
    <xf numFmtId="0" fontId="20" fillId="3" borderId="19" xfId="0" applyFont="1" applyFill="1" applyBorder="1" applyAlignment="1" applyProtection="1">
      <alignment horizontal="right" vertical="center"/>
      <protection hidden="1"/>
    </xf>
    <xf numFmtId="0" fontId="20" fillId="3" borderId="20" xfId="0" applyFont="1" applyFill="1" applyBorder="1" applyAlignment="1" applyProtection="1">
      <alignment horizontal="right" vertical="center"/>
      <protection hidden="1"/>
    </xf>
    <xf numFmtId="0" fontId="23" fillId="3" borderId="19" xfId="0" applyFont="1" applyFill="1" applyBorder="1" applyAlignment="1" applyProtection="1">
      <alignment horizontal="right" vertical="center"/>
      <protection hidden="1"/>
    </xf>
    <xf numFmtId="0" fontId="23" fillId="3" borderId="20" xfId="0" applyFont="1" applyFill="1" applyBorder="1" applyAlignment="1" applyProtection="1">
      <alignment horizontal="right" vertical="center"/>
      <protection hidden="1"/>
    </xf>
    <xf numFmtId="0" fontId="47" fillId="3" borderId="14" xfId="0" applyFont="1" applyFill="1" applyBorder="1" applyAlignment="1" applyProtection="1">
      <alignment horizontal="center" vertical="center"/>
      <protection hidden="1"/>
    </xf>
    <xf numFmtId="0" fontId="30" fillId="0" borderId="35" xfId="1" applyFont="1" applyFill="1" applyBorder="1" applyAlignment="1" applyProtection="1">
      <alignment horizontal="center" vertical="center"/>
      <protection hidden="1"/>
    </xf>
    <xf numFmtId="0" fontId="41" fillId="0" borderId="0" xfId="1" applyFont="1" applyFill="1" applyBorder="1" applyAlignment="1" applyProtection="1">
      <alignment horizontal="center" vertical="center"/>
      <protection hidden="1"/>
    </xf>
    <xf numFmtId="0" fontId="9" fillId="0" borderId="37" xfId="1" applyFont="1" applyFill="1" applyBorder="1" applyAlignment="1" applyProtection="1">
      <alignment horizontal="right" vertical="center"/>
      <protection hidden="1"/>
    </xf>
    <xf numFmtId="0" fontId="9" fillId="0" borderId="0" xfId="1" applyFont="1" applyFill="1" applyBorder="1" applyAlignment="1" applyProtection="1">
      <alignment horizontal="right" vertical="center"/>
      <protection hidden="1"/>
    </xf>
    <xf numFmtId="0" fontId="7" fillId="0" borderId="39"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26" fillId="0" borderId="22"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protection hidden="1"/>
    </xf>
    <xf numFmtId="0" fontId="7" fillId="0" borderId="28" xfId="0" applyFont="1" applyBorder="1" applyAlignment="1" applyProtection="1">
      <alignment horizontal="center" vertical="center" wrapText="1"/>
      <protection hidden="1"/>
    </xf>
    <xf numFmtId="0" fontId="7" fillId="0" borderId="29" xfId="0" applyFont="1" applyBorder="1" applyAlignment="1" applyProtection="1">
      <alignment horizontal="center" vertical="center" wrapText="1"/>
      <protection hidden="1"/>
    </xf>
    <xf numFmtId="0" fontId="7" fillId="0" borderId="30"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0" fontId="10" fillId="0" borderId="41"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locked="0" hidden="1"/>
    </xf>
    <xf numFmtId="0" fontId="11" fillId="0" borderId="42" xfId="0" applyFont="1" applyBorder="1" applyAlignment="1" applyProtection="1">
      <alignment horizontal="center" vertical="center"/>
      <protection locked="0" hidden="1"/>
    </xf>
    <xf numFmtId="0" fontId="31" fillId="0" borderId="0" xfId="1" applyFont="1" applyFill="1" applyBorder="1" applyAlignment="1" applyProtection="1">
      <alignment horizontal="right" vertical="center"/>
      <protection hidden="1"/>
    </xf>
    <xf numFmtId="0" fontId="9" fillId="0" borderId="31" xfId="1" applyFont="1" applyFill="1" applyBorder="1" applyAlignment="1" applyProtection="1">
      <alignment horizontal="center" vertical="center"/>
      <protection hidden="1"/>
    </xf>
    <xf numFmtId="0" fontId="9" fillId="0" borderId="32" xfId="1" applyFont="1" applyFill="1" applyBorder="1" applyAlignment="1" applyProtection="1">
      <alignment horizontal="center" vertical="center"/>
      <protection hidden="1"/>
    </xf>
    <xf numFmtId="14" fontId="9" fillId="0" borderId="32" xfId="1" applyNumberFormat="1" applyFont="1" applyFill="1" applyBorder="1" applyAlignment="1" applyProtection="1">
      <alignment horizontal="center" vertical="center"/>
      <protection hidden="1"/>
    </xf>
    <xf numFmtId="0" fontId="9" fillId="0" borderId="33" xfId="1" applyFont="1" applyFill="1" applyBorder="1" applyAlignment="1" applyProtection="1">
      <alignment horizontal="center" vertical="center"/>
      <protection hidden="1"/>
    </xf>
    <xf numFmtId="0" fontId="30" fillId="0" borderId="26" xfId="0" applyFont="1" applyBorder="1" applyAlignment="1" applyProtection="1">
      <alignment horizontal="center" vertical="center"/>
      <protection locked="0"/>
    </xf>
    <xf numFmtId="0" fontId="9" fillId="0" borderId="0" xfId="1" applyFont="1" applyFill="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0" fontId="9" fillId="0" borderId="0" xfId="1" applyFont="1" applyFill="1" applyBorder="1" applyAlignment="1" applyProtection="1">
      <alignment horizontal="left" vertical="center"/>
      <protection hidden="1"/>
    </xf>
    <xf numFmtId="49" fontId="7" fillId="0" borderId="39" xfId="0" applyNumberFormat="1" applyFont="1" applyBorder="1" applyAlignment="1" applyProtection="1">
      <alignment horizontal="center" vertical="center"/>
      <protection hidden="1"/>
    </xf>
    <xf numFmtId="49" fontId="7" fillId="0" borderId="22" xfId="0" applyNumberFormat="1" applyFont="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0" fontId="11" fillId="0" borderId="43" xfId="0" applyFont="1" applyBorder="1" applyAlignment="1" applyProtection="1">
      <alignment horizontal="center" vertical="center"/>
      <protection hidden="1"/>
    </xf>
    <xf numFmtId="0" fontId="14" fillId="0" borderId="0" xfId="0" applyFont="1" applyBorder="1" applyAlignment="1" applyProtection="1">
      <alignment horizontal="center" vertical="top"/>
      <protection hidden="1"/>
    </xf>
    <xf numFmtId="0" fontId="32" fillId="0" borderId="0" xfId="0" applyFont="1" applyBorder="1" applyAlignment="1" applyProtection="1">
      <alignment horizontal="center"/>
      <protection hidden="1"/>
    </xf>
    <xf numFmtId="0" fontId="9" fillId="0" borderId="0" xfId="0" applyFont="1" applyBorder="1" applyAlignment="1" applyProtection="1">
      <alignment horizontal="center" vertical="center"/>
      <protection hidden="1"/>
    </xf>
    <xf numFmtId="0" fontId="31" fillId="0" borderId="0" xfId="0" applyFont="1" applyBorder="1" applyAlignment="1" applyProtection="1">
      <alignment horizontal="center" vertical="center" wrapText="1"/>
      <protection hidden="1"/>
    </xf>
    <xf numFmtId="0" fontId="31" fillId="0" borderId="38" xfId="0" applyFont="1" applyBorder="1" applyAlignment="1" applyProtection="1">
      <alignment horizontal="center" vertical="center" wrapText="1"/>
      <protection hidden="1"/>
    </xf>
    <xf numFmtId="14" fontId="16" fillId="0" borderId="24" xfId="0" applyNumberFormat="1" applyFont="1" applyBorder="1" applyAlignment="1" applyProtection="1">
      <alignment horizontal="right" vertical="center"/>
      <protection hidden="1"/>
    </xf>
    <xf numFmtId="0" fontId="17" fillId="0" borderId="24" xfId="0" applyFont="1" applyBorder="1" applyAlignment="1" applyProtection="1">
      <alignment horizontal="left" vertical="center"/>
      <protection hidden="1"/>
    </xf>
    <xf numFmtId="164" fontId="16" fillId="0" borderId="24" xfId="0" applyNumberFormat="1" applyFont="1" applyBorder="1" applyAlignment="1" applyProtection="1">
      <alignment horizontal="center" vertical="center"/>
      <protection hidden="1"/>
    </xf>
    <xf numFmtId="164" fontId="17" fillId="0" borderId="24" xfId="0" applyNumberFormat="1" applyFont="1" applyBorder="1" applyAlignment="1" applyProtection="1">
      <alignment horizontal="left" vertical="center"/>
      <protection hidden="1"/>
    </xf>
    <xf numFmtId="0" fontId="3" fillId="0" borderId="0" xfId="0" applyFont="1" applyBorder="1" applyAlignment="1" applyProtection="1">
      <alignment horizontal="right" vertical="center"/>
      <protection hidden="1"/>
    </xf>
    <xf numFmtId="0" fontId="10" fillId="0" borderId="0" xfId="0" applyFont="1" applyBorder="1" applyAlignment="1" applyProtection="1">
      <alignment horizontal="center" vertical="center" wrapText="1"/>
      <protection hidden="1"/>
    </xf>
    <xf numFmtId="0" fontId="10" fillId="0" borderId="38" xfId="0" applyFont="1" applyBorder="1" applyAlignment="1" applyProtection="1">
      <alignment horizontal="center" vertical="center" wrapText="1"/>
      <protection hidden="1"/>
    </xf>
    <xf numFmtId="0" fontId="3" fillId="0" borderId="0" xfId="0" applyFont="1" applyBorder="1" applyAlignment="1" applyProtection="1">
      <alignment horizontal="left"/>
      <protection hidden="1"/>
    </xf>
    <xf numFmtId="0" fontId="42" fillId="0" borderId="0" xfId="0" applyFont="1" applyBorder="1" applyAlignment="1" applyProtection="1">
      <alignment horizontal="center" vertical="center" wrapText="1"/>
      <protection locked="0" hidden="1"/>
    </xf>
    <xf numFmtId="0" fontId="42" fillId="0" borderId="38" xfId="0" applyFont="1" applyBorder="1" applyAlignment="1" applyProtection="1">
      <alignment horizontal="center" vertical="center" wrapText="1"/>
      <protection locked="0" hidden="1"/>
    </xf>
    <xf numFmtId="0" fontId="42" fillId="0" borderId="0" xfId="0" applyFont="1" applyBorder="1" applyAlignment="1" applyProtection="1">
      <alignment horizontal="center"/>
      <protection hidden="1"/>
    </xf>
    <xf numFmtId="0" fontId="42" fillId="0" borderId="38" xfId="0" applyFont="1" applyBorder="1" applyAlignment="1" applyProtection="1">
      <alignment horizontal="center"/>
      <protection hidden="1"/>
    </xf>
    <xf numFmtId="0" fontId="42" fillId="0" borderId="47" xfId="0" applyFont="1" applyBorder="1" applyAlignment="1" applyProtection="1">
      <alignment horizontal="center"/>
      <protection hidden="1"/>
    </xf>
    <xf numFmtId="0" fontId="42" fillId="0" borderId="48" xfId="0" applyFont="1" applyBorder="1" applyAlignment="1" applyProtection="1">
      <alignment horizontal="center"/>
      <protection hidden="1"/>
    </xf>
    <xf numFmtId="0" fontId="3" fillId="0" borderId="26" xfId="0" applyFont="1" applyBorder="1" applyAlignment="1" applyProtection="1">
      <alignment horizontal="left"/>
      <protection hidden="1"/>
    </xf>
    <xf numFmtId="0" fontId="32" fillId="0" borderId="26" xfId="0" applyFont="1" applyBorder="1" applyAlignment="1" applyProtection="1">
      <alignment horizontal="center"/>
      <protection hidden="1"/>
    </xf>
    <xf numFmtId="0" fontId="33" fillId="0" borderId="26" xfId="0" applyFont="1" applyBorder="1" applyAlignment="1" applyProtection="1">
      <alignment horizontal="center" vertical="center"/>
      <protection hidden="1"/>
    </xf>
    <xf numFmtId="0" fontId="37" fillId="0" borderId="26" xfId="0" applyFont="1" applyBorder="1" applyAlignment="1" applyProtection="1">
      <alignment horizontal="center" vertical="center"/>
      <protection hidden="1"/>
    </xf>
    <xf numFmtId="0" fontId="37" fillId="0" borderId="41" xfId="0" applyFont="1" applyBorder="1" applyAlignment="1" applyProtection="1">
      <alignment horizontal="center" vertical="center"/>
      <protection hidden="1"/>
    </xf>
  </cellXfs>
  <cellStyles count="2">
    <cellStyle name="Normal" xfId="0" builtinId="0"/>
    <cellStyle name="Normal 2" xfId="1"/>
  </cellStyles>
  <dxfs count="0"/>
  <tableStyles count="0" defaultTableStyle="TableStyleMedium9" defaultPivotStyle="PivotStyleLight16"/>
  <colors>
    <mruColors>
      <color rgb="FF077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I$9" noThreeD="1"/>
</file>

<file path=xl/ctrlProps/ctrlProp2.xml><?xml version="1.0" encoding="utf-8"?>
<formControlPr xmlns="http://schemas.microsoft.com/office/spreadsheetml/2009/9/main" objectType="CheckBox" checked="Checked" fmlaLink="$AI$10" noThreeD="1"/>
</file>

<file path=xl/ctrlProps/ctrlProp3.xml><?xml version="1.0" encoding="utf-8"?>
<formControlPr xmlns="http://schemas.microsoft.com/office/spreadsheetml/2009/9/main" objectType="CheckBox" fmlaLink="$AI$11" noThreeD="1"/>
</file>

<file path=xl/ctrlProps/ctrlProp4.xml><?xml version="1.0" encoding="utf-8"?>
<formControlPr xmlns="http://schemas.microsoft.com/office/spreadsheetml/2009/9/main" objectType="CheckBox" checked="Checked" fmlaLink="$AI$12" noThreeD="1"/>
</file>

<file path=xl/ctrlProps/ctrlProp5.xml><?xml version="1.0" encoding="utf-8"?>
<formControlPr xmlns="http://schemas.microsoft.com/office/spreadsheetml/2009/9/main" objectType="CheckBox" checked="Checked" fmlaLink="$AI$13" noThreeD="1"/>
</file>

<file path=xl/ctrlProps/ctrlProp6.xml><?xml version="1.0" encoding="utf-8"?>
<formControlPr xmlns="http://schemas.microsoft.com/office/spreadsheetml/2009/9/main" objectType="CheckBox" checked="Checked" fmlaLink="$AI$14" noThreeD="1"/>
</file>

<file path=xl/ctrlProps/ctrlProp7.xml><?xml version="1.0" encoding="utf-8"?>
<formControlPr xmlns="http://schemas.microsoft.com/office/spreadsheetml/2009/9/main" objectType="CheckBox" checked="Checked" fmlaLink="$AI$15" noThreeD="1"/>
</file>

<file path=xl/ctrlProps/ctrlProp8.xml><?xml version="1.0" encoding="utf-8"?>
<formControlPr xmlns="http://schemas.microsoft.com/office/spreadsheetml/2009/9/main" objectType="CheckBox" checked="Checked" fmlaLink="$AI$16" noThreeD="1"/>
</file>

<file path=xl/ctrlProps/ctrlProp9.xml><?xml version="1.0" encoding="utf-8"?>
<formControlPr xmlns="http://schemas.microsoft.com/office/spreadsheetml/2009/9/main" objectType="CheckBox" checked="Checked" fmlaLink="$AI$17" noThreeD="1"/>
</file>

<file path=xl/ctrlProps/ctrlProp10.xml><?xml version="1.0" encoding="utf-8"?>
<formControlPr xmlns="http://schemas.microsoft.com/office/spreadsheetml/2009/9/main" objectType="CheckBox" checked="Checked" fmlaLink="$AI$18" noThreeD="1"/>
</file>

<file path=xl/ctrlProps/ctrlProp11.xml><?xml version="1.0" encoding="utf-8"?>
<formControlPr xmlns="http://schemas.microsoft.com/office/spreadsheetml/2009/9/main" objectType="CheckBox" checked="Checked" fmlaLink="$AI$19" noThreeD="1"/>
</file>

<file path=xl/ctrlProps/ctrlProp12.xml><?xml version="1.0" encoding="utf-8"?>
<formControlPr xmlns="http://schemas.microsoft.com/office/spreadsheetml/2009/9/main" objectType="CheckBox" checked="Checked" fmlaLink="$AI$20" noThreeD="1"/>
</file>

<file path=xl/ctrlProps/ctrlProp13.xml><?xml version="1.0" encoding="utf-8"?>
<formControlPr xmlns="http://schemas.microsoft.com/office/spreadsheetml/2009/9/main" objectType="CheckBox" checked="Checked" fmlaLink="$AI$23" noThreeD="1"/>
</file>

<file path=xl/ctrlProps/ctrlProp14.xml><?xml version="1.0" encoding="utf-8"?>
<formControlPr xmlns="http://schemas.microsoft.com/office/spreadsheetml/2009/9/main" objectType="CheckBox" checked="Checked" fmlaLink="$AI$22" noThreeD="1"/>
</file>

<file path=xl/ctrlProps/ctrlProp15.xml><?xml version="1.0" encoding="utf-8"?>
<formControlPr xmlns="http://schemas.microsoft.com/office/spreadsheetml/2009/9/main" objectType="CheckBox" checked="Checked" fmlaLink="$AI$2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fmlaLink="AJ9" noThreeD="1"/>
</file>

<file path=xl/ctrlProps/ctrlProp136.xml><?xml version="1.0" encoding="utf-8"?>
<formControlPr xmlns="http://schemas.microsoft.com/office/spreadsheetml/2009/9/main" objectType="CheckBox" fmlaLink="AJ10" noThreeD="1"/>
</file>

<file path=xl/ctrlProps/ctrlProp137.xml><?xml version="1.0" encoding="utf-8"?>
<formControlPr xmlns="http://schemas.microsoft.com/office/spreadsheetml/2009/9/main" objectType="CheckBox" fmlaLink="AJ11" noThreeD="1"/>
</file>

<file path=xl/ctrlProps/ctrlProp138.xml><?xml version="1.0" encoding="utf-8"?>
<formControlPr xmlns="http://schemas.microsoft.com/office/spreadsheetml/2009/9/main" objectType="CheckBox" fmlaLink="AJ12" noThreeD="1"/>
</file>

<file path=xl/ctrlProps/ctrlProp139.xml><?xml version="1.0" encoding="utf-8"?>
<formControlPr xmlns="http://schemas.microsoft.com/office/spreadsheetml/2009/9/main" objectType="CheckBox" fmlaLink="AJ13" noThreeD="1"/>
</file>

<file path=xl/ctrlProps/ctrlProp140.xml><?xml version="1.0" encoding="utf-8"?>
<formControlPr xmlns="http://schemas.microsoft.com/office/spreadsheetml/2009/9/main" objectType="CheckBox" fmlaLink="AJ14" noThreeD="1"/>
</file>

<file path=xl/ctrlProps/ctrlProp141.xml><?xml version="1.0" encoding="utf-8"?>
<formControlPr xmlns="http://schemas.microsoft.com/office/spreadsheetml/2009/9/main" objectType="CheckBox" fmlaLink="AJ15" noThreeD="1"/>
</file>

<file path=xl/ctrlProps/ctrlProp142.xml><?xml version="1.0" encoding="utf-8"?>
<formControlPr xmlns="http://schemas.microsoft.com/office/spreadsheetml/2009/9/main" objectType="CheckBox" fmlaLink="AJ16" noThreeD="1"/>
</file>

<file path=xl/ctrlProps/ctrlProp143.xml><?xml version="1.0" encoding="utf-8"?>
<formControlPr xmlns="http://schemas.microsoft.com/office/spreadsheetml/2009/9/main" objectType="CheckBox" fmlaLink="AJ17" noThreeD="1"/>
</file>

<file path=xl/ctrlProps/ctrlProp144.xml><?xml version="1.0" encoding="utf-8"?>
<formControlPr xmlns="http://schemas.microsoft.com/office/spreadsheetml/2009/9/main" objectType="CheckBox" fmlaLink="AJ18" noThreeD="1"/>
</file>

<file path=xl/ctrlProps/ctrlProp145.xml><?xml version="1.0" encoding="utf-8"?>
<formControlPr xmlns="http://schemas.microsoft.com/office/spreadsheetml/2009/9/main" objectType="CheckBox" fmlaLink="AJ19" noThreeD="1"/>
</file>

<file path=xl/ctrlProps/ctrlProp146.xml><?xml version="1.0" encoding="utf-8"?>
<formControlPr xmlns="http://schemas.microsoft.com/office/spreadsheetml/2009/9/main" objectType="CheckBox" fmlaLink="AJ20" noThreeD="1"/>
</file>

<file path=xl/ctrlProps/ctrlProp147.xml><?xml version="1.0" encoding="utf-8"?>
<formControlPr xmlns="http://schemas.microsoft.com/office/spreadsheetml/2009/9/main" objectType="CheckBox" fmlaLink="AJ23" noThreeD="1"/>
</file>

<file path=xl/ctrlProps/ctrlProp148.xml><?xml version="1.0" encoding="utf-8"?>
<formControlPr xmlns="http://schemas.microsoft.com/office/spreadsheetml/2009/9/main" objectType="CheckBox" fmlaLink="AJ22" noThreeD="1"/>
</file>

<file path=xl/ctrlProps/ctrlProp149.xml><?xml version="1.0" encoding="utf-8"?>
<formControlPr xmlns="http://schemas.microsoft.com/office/spreadsheetml/2009/9/main" objectType="CheckBox" fmlaLink="AJ2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fmlaLink="AK9" noThreeD="1"/>
</file>

<file path=xl/ctrlProps/ctrlProp166.xml><?xml version="1.0" encoding="utf-8"?>
<formControlPr xmlns="http://schemas.microsoft.com/office/spreadsheetml/2009/9/main" objectType="CheckBox" fmlaLink="AK10" noThreeD="1"/>
</file>

<file path=xl/ctrlProps/ctrlProp167.xml><?xml version="1.0" encoding="utf-8"?>
<formControlPr xmlns="http://schemas.microsoft.com/office/spreadsheetml/2009/9/main" objectType="CheckBox" checked="Checked" fmlaLink="AK11" noThreeD="1"/>
</file>

<file path=xl/ctrlProps/ctrlProp168.xml><?xml version="1.0" encoding="utf-8"?>
<formControlPr xmlns="http://schemas.microsoft.com/office/spreadsheetml/2009/9/main" objectType="CheckBox" fmlaLink="AK12" noThreeD="1"/>
</file>

<file path=xl/ctrlProps/ctrlProp169.xml><?xml version="1.0" encoding="utf-8"?>
<formControlPr xmlns="http://schemas.microsoft.com/office/spreadsheetml/2009/9/main" objectType="CheckBox" fmlaLink="AK13" noThreeD="1"/>
</file>

<file path=xl/ctrlProps/ctrlProp170.xml><?xml version="1.0" encoding="utf-8"?>
<formControlPr xmlns="http://schemas.microsoft.com/office/spreadsheetml/2009/9/main" objectType="CheckBox" fmlaLink="AK14" noThreeD="1"/>
</file>

<file path=xl/ctrlProps/ctrlProp171.xml><?xml version="1.0" encoding="utf-8"?>
<formControlPr xmlns="http://schemas.microsoft.com/office/spreadsheetml/2009/9/main" objectType="CheckBox" fmlaLink="AK15" noThreeD="1"/>
</file>

<file path=xl/ctrlProps/ctrlProp172.xml><?xml version="1.0" encoding="utf-8"?>
<formControlPr xmlns="http://schemas.microsoft.com/office/spreadsheetml/2009/9/main" objectType="CheckBox" fmlaLink="AK16" noThreeD="1"/>
</file>

<file path=xl/ctrlProps/ctrlProp173.xml><?xml version="1.0" encoding="utf-8"?>
<formControlPr xmlns="http://schemas.microsoft.com/office/spreadsheetml/2009/9/main" objectType="CheckBox" fmlaLink="AK17" noThreeD="1"/>
</file>

<file path=xl/ctrlProps/ctrlProp174.xml><?xml version="1.0" encoding="utf-8"?>
<formControlPr xmlns="http://schemas.microsoft.com/office/spreadsheetml/2009/9/main" objectType="CheckBox" fmlaLink="AK18" noThreeD="1"/>
</file>

<file path=xl/ctrlProps/ctrlProp175.xml><?xml version="1.0" encoding="utf-8"?>
<formControlPr xmlns="http://schemas.microsoft.com/office/spreadsheetml/2009/9/main" objectType="CheckBox" fmlaLink="AK19" noThreeD="1"/>
</file>

<file path=xl/ctrlProps/ctrlProp176.xml><?xml version="1.0" encoding="utf-8"?>
<formControlPr xmlns="http://schemas.microsoft.com/office/spreadsheetml/2009/9/main" objectType="CheckBox" fmlaLink="AK20" noThreeD="1"/>
</file>

<file path=xl/ctrlProps/ctrlProp177.xml><?xml version="1.0" encoding="utf-8"?>
<formControlPr xmlns="http://schemas.microsoft.com/office/spreadsheetml/2009/9/main" objectType="CheckBox" fmlaLink="AK23" noThreeD="1"/>
</file>

<file path=xl/ctrlProps/ctrlProp178.xml><?xml version="1.0" encoding="utf-8"?>
<formControlPr xmlns="http://schemas.microsoft.com/office/spreadsheetml/2009/9/main" objectType="CheckBox" fmlaLink="AK22" noThreeD="1"/>
</file>

<file path=xl/ctrlProps/ctrlProp179.xml><?xml version="1.0" encoding="utf-8"?>
<formControlPr xmlns="http://schemas.microsoft.com/office/spreadsheetml/2009/9/main" objectType="CheckBox" fmlaLink="AK2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fmlaLink="AL9" noThreeD="1"/>
</file>

<file path=xl/ctrlProps/ctrlProp209.xml><?xml version="1.0" encoding="utf-8"?>
<formControlPr xmlns="http://schemas.microsoft.com/office/spreadsheetml/2009/9/main" objectType="CheckBox" fmlaLink="AK10" noThreeD="1"/>
</file>

<file path=xl/ctrlProps/ctrlProp210.xml><?xml version="1.0" encoding="utf-8"?>
<formControlPr xmlns="http://schemas.microsoft.com/office/spreadsheetml/2009/9/main" objectType="CheckBox" fmlaLink="AL11" noThreeD="1"/>
</file>

<file path=xl/ctrlProps/ctrlProp211.xml><?xml version="1.0" encoding="utf-8"?>
<formControlPr xmlns="http://schemas.microsoft.com/office/spreadsheetml/2009/9/main" objectType="CheckBox" fmlaLink="AL12" noThreeD="1"/>
</file>

<file path=xl/ctrlProps/ctrlProp212.xml><?xml version="1.0" encoding="utf-8"?>
<formControlPr xmlns="http://schemas.microsoft.com/office/spreadsheetml/2009/9/main" objectType="CheckBox" fmlaLink="AL13" noThreeD="1"/>
</file>

<file path=xl/ctrlProps/ctrlProp213.xml><?xml version="1.0" encoding="utf-8"?>
<formControlPr xmlns="http://schemas.microsoft.com/office/spreadsheetml/2009/9/main" objectType="CheckBox" fmlaLink="AL14" noThreeD="1"/>
</file>

<file path=xl/ctrlProps/ctrlProp214.xml><?xml version="1.0" encoding="utf-8"?>
<formControlPr xmlns="http://schemas.microsoft.com/office/spreadsheetml/2009/9/main" objectType="CheckBox" fmlaLink="AL15" noThreeD="1"/>
</file>

<file path=xl/ctrlProps/ctrlProp215.xml><?xml version="1.0" encoding="utf-8"?>
<formControlPr xmlns="http://schemas.microsoft.com/office/spreadsheetml/2009/9/main" objectType="CheckBox" fmlaLink="AL16" noThreeD="1"/>
</file>

<file path=xl/ctrlProps/ctrlProp216.xml><?xml version="1.0" encoding="utf-8"?>
<formControlPr xmlns="http://schemas.microsoft.com/office/spreadsheetml/2009/9/main" objectType="CheckBox" fmlaLink="AL17" noThreeD="1"/>
</file>

<file path=xl/ctrlProps/ctrlProp217.xml><?xml version="1.0" encoding="utf-8"?>
<formControlPr xmlns="http://schemas.microsoft.com/office/spreadsheetml/2009/9/main" objectType="CheckBox" fmlaLink="AL18" noThreeD="1"/>
</file>

<file path=xl/ctrlProps/ctrlProp218.xml><?xml version="1.0" encoding="utf-8"?>
<formControlPr xmlns="http://schemas.microsoft.com/office/spreadsheetml/2009/9/main" objectType="CheckBox" fmlaLink="AL19" noThreeD="1"/>
</file>

<file path=xl/ctrlProps/ctrlProp219.xml><?xml version="1.0" encoding="utf-8"?>
<formControlPr xmlns="http://schemas.microsoft.com/office/spreadsheetml/2009/9/main" objectType="CheckBox" fmlaLink="AL20" noThreeD="1"/>
</file>

<file path=xl/ctrlProps/ctrlProp220.xml><?xml version="1.0" encoding="utf-8"?>
<formControlPr xmlns="http://schemas.microsoft.com/office/spreadsheetml/2009/9/main" objectType="CheckBox" fmlaLink="AL23" noThreeD="1"/>
</file>

<file path=xl/ctrlProps/ctrlProp221.xml><?xml version="1.0" encoding="utf-8"?>
<formControlPr xmlns="http://schemas.microsoft.com/office/spreadsheetml/2009/9/main" objectType="CheckBox" fmlaLink="AL22"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fmlaLink="AL9"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fmlaLink="AL9" noThreeD="1"/>
</file>

<file path=xl/ctrlProps/ctrlProp231.xml><?xml version="1.0" encoding="utf-8"?>
<formControlPr xmlns="http://schemas.microsoft.com/office/spreadsheetml/2009/9/main" objectType="CheckBox" fmlaLink="AL10"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fmlaLink="AL20" noThreeD="1"/>
</file>

<file path=xl/ctrlProps/ctrlProp239.xml><?xml version="1.0" encoding="utf-8"?>
<formControlPr xmlns="http://schemas.microsoft.com/office/spreadsheetml/2009/9/main" objectType="CheckBox" fmlaLink="AL2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fmlaLink="AM9" noThreeD="1"/>
</file>

<file path=xl/ctrlProps/ctrlProp271.xml><?xml version="1.0" encoding="utf-8"?>
<formControlPr xmlns="http://schemas.microsoft.com/office/spreadsheetml/2009/9/main" objectType="CheckBox" fmlaLink="AM10" noThreeD="1"/>
</file>

<file path=xl/ctrlProps/ctrlProp272.xml><?xml version="1.0" encoding="utf-8"?>
<formControlPr xmlns="http://schemas.microsoft.com/office/spreadsheetml/2009/9/main" objectType="CheckBox" fmlaLink="AM11" noThreeD="1"/>
</file>

<file path=xl/ctrlProps/ctrlProp273.xml><?xml version="1.0" encoding="utf-8"?>
<formControlPr xmlns="http://schemas.microsoft.com/office/spreadsheetml/2009/9/main" objectType="CheckBox" fmlaLink="AM12" noThreeD="1"/>
</file>

<file path=xl/ctrlProps/ctrlProp274.xml><?xml version="1.0" encoding="utf-8"?>
<formControlPr xmlns="http://schemas.microsoft.com/office/spreadsheetml/2009/9/main" objectType="CheckBox" fmlaLink="AM13" noThreeD="1"/>
</file>

<file path=xl/ctrlProps/ctrlProp275.xml><?xml version="1.0" encoding="utf-8"?>
<formControlPr xmlns="http://schemas.microsoft.com/office/spreadsheetml/2009/9/main" objectType="CheckBox" fmlaLink="AM14" noThreeD="1"/>
</file>

<file path=xl/ctrlProps/ctrlProp276.xml><?xml version="1.0" encoding="utf-8"?>
<formControlPr xmlns="http://schemas.microsoft.com/office/spreadsheetml/2009/9/main" objectType="CheckBox" fmlaLink="AM15" noThreeD="1"/>
</file>

<file path=xl/ctrlProps/ctrlProp277.xml><?xml version="1.0" encoding="utf-8"?>
<formControlPr xmlns="http://schemas.microsoft.com/office/spreadsheetml/2009/9/main" objectType="CheckBox" fmlaLink="AM16" noThreeD="1"/>
</file>

<file path=xl/ctrlProps/ctrlProp278.xml><?xml version="1.0" encoding="utf-8"?>
<formControlPr xmlns="http://schemas.microsoft.com/office/spreadsheetml/2009/9/main" objectType="CheckBox" fmlaLink="AM17" noThreeD="1"/>
</file>

<file path=xl/ctrlProps/ctrlProp279.xml><?xml version="1.0" encoding="utf-8"?>
<formControlPr xmlns="http://schemas.microsoft.com/office/spreadsheetml/2009/9/main" objectType="CheckBox" fmlaLink="AM18" noThreeD="1"/>
</file>

<file path=xl/ctrlProps/ctrlProp280.xml><?xml version="1.0" encoding="utf-8"?>
<formControlPr xmlns="http://schemas.microsoft.com/office/spreadsheetml/2009/9/main" objectType="CheckBox" fmlaLink="AM19" noThreeD="1"/>
</file>

<file path=xl/ctrlProps/ctrlProp281.xml><?xml version="1.0" encoding="utf-8"?>
<formControlPr xmlns="http://schemas.microsoft.com/office/spreadsheetml/2009/9/main" objectType="CheckBox" fmlaLink="AM20" noThreeD="1"/>
</file>

<file path=xl/ctrlProps/ctrlProp282.xml><?xml version="1.0" encoding="utf-8"?>
<formControlPr xmlns="http://schemas.microsoft.com/office/spreadsheetml/2009/9/main" objectType="CheckBox" fmlaLink="AM23" noThreeD="1"/>
</file>

<file path=xl/ctrlProps/ctrlProp283.xml><?xml version="1.0" encoding="utf-8"?>
<formControlPr xmlns="http://schemas.microsoft.com/office/spreadsheetml/2009/9/main" objectType="CheckBox" fmlaLink="AM22" noThreeD="1"/>
</file>

<file path=xl/ctrlProps/ctrlProp284.xml><?xml version="1.0" encoding="utf-8"?>
<formControlPr xmlns="http://schemas.microsoft.com/office/spreadsheetml/2009/9/main" objectType="CheckBox" fmlaLink="AM2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fmlaLink="AN9" noThreeD="1"/>
</file>

<file path=xl/ctrlProps/ctrlProp331.xml><?xml version="1.0" encoding="utf-8"?>
<formControlPr xmlns="http://schemas.microsoft.com/office/spreadsheetml/2009/9/main" objectType="CheckBox" fmlaLink="AN10" noThreeD="1"/>
</file>

<file path=xl/ctrlProps/ctrlProp332.xml><?xml version="1.0" encoding="utf-8"?>
<formControlPr xmlns="http://schemas.microsoft.com/office/spreadsheetml/2009/9/main" objectType="CheckBox" fmlaLink="AN11" noThreeD="1"/>
</file>

<file path=xl/ctrlProps/ctrlProp333.xml><?xml version="1.0" encoding="utf-8"?>
<formControlPr xmlns="http://schemas.microsoft.com/office/spreadsheetml/2009/9/main" objectType="CheckBox" fmlaLink="AN12" noThreeD="1"/>
</file>

<file path=xl/ctrlProps/ctrlProp334.xml><?xml version="1.0" encoding="utf-8"?>
<formControlPr xmlns="http://schemas.microsoft.com/office/spreadsheetml/2009/9/main" objectType="CheckBox" fmlaLink="AN13" noThreeD="1"/>
</file>

<file path=xl/ctrlProps/ctrlProp335.xml><?xml version="1.0" encoding="utf-8"?>
<formControlPr xmlns="http://schemas.microsoft.com/office/spreadsheetml/2009/9/main" objectType="CheckBox" fmlaLink="AN14" noThreeD="1"/>
</file>

<file path=xl/ctrlProps/ctrlProp336.xml><?xml version="1.0" encoding="utf-8"?>
<formControlPr xmlns="http://schemas.microsoft.com/office/spreadsheetml/2009/9/main" objectType="CheckBox" fmlaLink="AN15" noThreeD="1"/>
</file>

<file path=xl/ctrlProps/ctrlProp337.xml><?xml version="1.0" encoding="utf-8"?>
<formControlPr xmlns="http://schemas.microsoft.com/office/spreadsheetml/2009/9/main" objectType="CheckBox" fmlaLink="AN16" noThreeD="1"/>
</file>

<file path=xl/ctrlProps/ctrlProp338.xml><?xml version="1.0" encoding="utf-8"?>
<formControlPr xmlns="http://schemas.microsoft.com/office/spreadsheetml/2009/9/main" objectType="CheckBox" fmlaLink="AN17" noThreeD="1"/>
</file>

<file path=xl/ctrlProps/ctrlProp339.xml><?xml version="1.0" encoding="utf-8"?>
<formControlPr xmlns="http://schemas.microsoft.com/office/spreadsheetml/2009/9/main" objectType="CheckBox" fmlaLink="AN18" noThreeD="1"/>
</file>

<file path=xl/ctrlProps/ctrlProp340.xml><?xml version="1.0" encoding="utf-8"?>
<formControlPr xmlns="http://schemas.microsoft.com/office/spreadsheetml/2009/9/main" objectType="CheckBox" fmlaLink="AN19" noThreeD="1"/>
</file>

<file path=xl/ctrlProps/ctrlProp341.xml><?xml version="1.0" encoding="utf-8"?>
<formControlPr xmlns="http://schemas.microsoft.com/office/spreadsheetml/2009/9/main" objectType="CheckBox" fmlaLink="AN20" noThreeD="1"/>
</file>

<file path=xl/ctrlProps/ctrlProp342.xml><?xml version="1.0" encoding="utf-8"?>
<formControlPr xmlns="http://schemas.microsoft.com/office/spreadsheetml/2009/9/main" objectType="CheckBox" fmlaLink="AN23" noThreeD="1"/>
</file>

<file path=xl/ctrlProps/ctrlProp343.xml><?xml version="1.0" encoding="utf-8"?>
<formControlPr xmlns="http://schemas.microsoft.com/office/spreadsheetml/2009/9/main" objectType="CheckBox" fmlaLink="AN22" noThreeD="1"/>
</file>

<file path=xl/ctrlProps/ctrlProp344.xml><?xml version="1.0" encoding="utf-8"?>
<formControlPr xmlns="http://schemas.microsoft.com/office/spreadsheetml/2009/9/main" objectType="CheckBox" fmlaLink="AN2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checked="Checked"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fmlaLink="AO9" noThreeD="1"/>
</file>

<file path=xl/ctrlProps/ctrlProp406.xml><?xml version="1.0" encoding="utf-8"?>
<formControlPr xmlns="http://schemas.microsoft.com/office/spreadsheetml/2009/9/main" objectType="CheckBox" fmlaLink="AO10" noThreeD="1"/>
</file>

<file path=xl/ctrlProps/ctrlProp407.xml><?xml version="1.0" encoding="utf-8"?>
<formControlPr xmlns="http://schemas.microsoft.com/office/spreadsheetml/2009/9/main" objectType="CheckBox" fmlaLink="AO11" noThreeD="1"/>
</file>

<file path=xl/ctrlProps/ctrlProp408.xml><?xml version="1.0" encoding="utf-8"?>
<formControlPr xmlns="http://schemas.microsoft.com/office/spreadsheetml/2009/9/main" objectType="CheckBox" fmlaLink="AO12" noThreeD="1"/>
</file>

<file path=xl/ctrlProps/ctrlProp409.xml><?xml version="1.0" encoding="utf-8"?>
<formControlPr xmlns="http://schemas.microsoft.com/office/spreadsheetml/2009/9/main" objectType="CheckBox" fmlaLink="AO13" noThreeD="1"/>
</file>

<file path=xl/ctrlProps/ctrlProp410.xml><?xml version="1.0" encoding="utf-8"?>
<formControlPr xmlns="http://schemas.microsoft.com/office/spreadsheetml/2009/9/main" objectType="CheckBox" fmlaLink="AO14" noThreeD="1"/>
</file>

<file path=xl/ctrlProps/ctrlProp411.xml><?xml version="1.0" encoding="utf-8"?>
<formControlPr xmlns="http://schemas.microsoft.com/office/spreadsheetml/2009/9/main" objectType="CheckBox" fmlaLink="AO15" noThreeD="1"/>
</file>

<file path=xl/ctrlProps/ctrlProp412.xml><?xml version="1.0" encoding="utf-8"?>
<formControlPr xmlns="http://schemas.microsoft.com/office/spreadsheetml/2009/9/main" objectType="CheckBox" fmlaLink="AO16" noThreeD="1"/>
</file>

<file path=xl/ctrlProps/ctrlProp413.xml><?xml version="1.0" encoding="utf-8"?>
<formControlPr xmlns="http://schemas.microsoft.com/office/spreadsheetml/2009/9/main" objectType="CheckBox" fmlaLink="AO17" noThreeD="1"/>
</file>

<file path=xl/ctrlProps/ctrlProp414.xml><?xml version="1.0" encoding="utf-8"?>
<formControlPr xmlns="http://schemas.microsoft.com/office/spreadsheetml/2009/9/main" objectType="CheckBox" fmlaLink="AO18" noThreeD="1"/>
</file>

<file path=xl/ctrlProps/ctrlProp415.xml><?xml version="1.0" encoding="utf-8"?>
<formControlPr xmlns="http://schemas.microsoft.com/office/spreadsheetml/2009/9/main" objectType="CheckBox" fmlaLink="AO19" noThreeD="1"/>
</file>

<file path=xl/ctrlProps/ctrlProp416.xml><?xml version="1.0" encoding="utf-8"?>
<formControlPr xmlns="http://schemas.microsoft.com/office/spreadsheetml/2009/9/main" objectType="CheckBox" fmlaLink="AO20" noThreeD="1"/>
</file>

<file path=xl/ctrlProps/ctrlProp417.xml><?xml version="1.0" encoding="utf-8"?>
<formControlPr xmlns="http://schemas.microsoft.com/office/spreadsheetml/2009/9/main" objectType="CheckBox" fmlaLink="AO23" noThreeD="1"/>
</file>

<file path=xl/ctrlProps/ctrlProp418.xml><?xml version="1.0" encoding="utf-8"?>
<formControlPr xmlns="http://schemas.microsoft.com/office/spreadsheetml/2009/9/main" objectType="CheckBox" fmlaLink="AO22" noThreeD="1"/>
</file>

<file path=xl/ctrlProps/ctrlProp419.xml><?xml version="1.0" encoding="utf-8"?>
<formControlPr xmlns="http://schemas.microsoft.com/office/spreadsheetml/2009/9/main" objectType="CheckBox" fmlaLink="AO2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fmlaLink="AP9" noThreeD="1"/>
</file>

<file path=xl/ctrlProps/ctrlProp496.xml><?xml version="1.0" encoding="utf-8"?>
<formControlPr xmlns="http://schemas.microsoft.com/office/spreadsheetml/2009/9/main" objectType="CheckBox" fmlaLink="AP10" noThreeD="1"/>
</file>

<file path=xl/ctrlProps/ctrlProp497.xml><?xml version="1.0" encoding="utf-8"?>
<formControlPr xmlns="http://schemas.microsoft.com/office/spreadsheetml/2009/9/main" objectType="CheckBox" fmlaLink="AP11" noThreeD="1"/>
</file>

<file path=xl/ctrlProps/ctrlProp498.xml><?xml version="1.0" encoding="utf-8"?>
<formControlPr xmlns="http://schemas.microsoft.com/office/spreadsheetml/2009/9/main" objectType="CheckBox" fmlaLink="AP12" noThreeD="1"/>
</file>

<file path=xl/ctrlProps/ctrlProp499.xml><?xml version="1.0" encoding="utf-8"?>
<formControlPr xmlns="http://schemas.microsoft.com/office/spreadsheetml/2009/9/main" objectType="CheckBox" fmlaLink="AP13" noThreeD="1"/>
</file>

<file path=xl/ctrlProps/ctrlProp500.xml><?xml version="1.0" encoding="utf-8"?>
<formControlPr xmlns="http://schemas.microsoft.com/office/spreadsheetml/2009/9/main" objectType="CheckBox" fmlaLink="AP14" noThreeD="1"/>
</file>

<file path=xl/ctrlProps/ctrlProp501.xml><?xml version="1.0" encoding="utf-8"?>
<formControlPr xmlns="http://schemas.microsoft.com/office/spreadsheetml/2009/9/main" objectType="CheckBox" fmlaLink="AP15" noThreeD="1"/>
</file>

<file path=xl/ctrlProps/ctrlProp502.xml><?xml version="1.0" encoding="utf-8"?>
<formControlPr xmlns="http://schemas.microsoft.com/office/spreadsheetml/2009/9/main" objectType="CheckBox" fmlaLink="AP16" noThreeD="1"/>
</file>

<file path=xl/ctrlProps/ctrlProp503.xml><?xml version="1.0" encoding="utf-8"?>
<formControlPr xmlns="http://schemas.microsoft.com/office/spreadsheetml/2009/9/main" objectType="CheckBox" fmlaLink="AP17" noThreeD="1"/>
</file>

<file path=xl/ctrlProps/ctrlProp504.xml><?xml version="1.0" encoding="utf-8"?>
<formControlPr xmlns="http://schemas.microsoft.com/office/spreadsheetml/2009/9/main" objectType="CheckBox" fmlaLink="AP18" noThreeD="1"/>
</file>

<file path=xl/ctrlProps/ctrlProp505.xml><?xml version="1.0" encoding="utf-8"?>
<formControlPr xmlns="http://schemas.microsoft.com/office/spreadsheetml/2009/9/main" objectType="CheckBox" fmlaLink="AP19" noThreeD="1"/>
</file>

<file path=xl/ctrlProps/ctrlProp506.xml><?xml version="1.0" encoding="utf-8"?>
<formControlPr xmlns="http://schemas.microsoft.com/office/spreadsheetml/2009/9/main" objectType="CheckBox" fmlaLink="AP20" noThreeD="1"/>
</file>

<file path=xl/ctrlProps/ctrlProp507.xml><?xml version="1.0" encoding="utf-8"?>
<formControlPr xmlns="http://schemas.microsoft.com/office/spreadsheetml/2009/9/main" objectType="CheckBox" fmlaLink="AP23" noThreeD="1"/>
</file>

<file path=xl/ctrlProps/ctrlProp508.xml><?xml version="1.0" encoding="utf-8"?>
<formControlPr xmlns="http://schemas.microsoft.com/office/spreadsheetml/2009/9/main" objectType="CheckBox" fmlaLink="AP22" noThreeD="1"/>
</file>

<file path=xl/ctrlProps/ctrlProp509.xml><?xml version="1.0" encoding="utf-8"?>
<formControlPr xmlns="http://schemas.microsoft.com/office/spreadsheetml/2009/9/main" objectType="CheckBox" fmlaLink="AP2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checked="Checked"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checked="Checked"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checked="Checked"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fmlaLink="AQ9" noThreeD="1"/>
</file>

<file path=xl/ctrlProps/ctrlProp601.xml><?xml version="1.0" encoding="utf-8"?>
<formControlPr xmlns="http://schemas.microsoft.com/office/spreadsheetml/2009/9/main" objectType="CheckBox" fmlaLink="AQ10" noThreeD="1"/>
</file>

<file path=xl/ctrlProps/ctrlProp602.xml><?xml version="1.0" encoding="utf-8"?>
<formControlPr xmlns="http://schemas.microsoft.com/office/spreadsheetml/2009/9/main" objectType="CheckBox" fmlaLink="AQ11" noThreeD="1"/>
</file>

<file path=xl/ctrlProps/ctrlProp603.xml><?xml version="1.0" encoding="utf-8"?>
<formControlPr xmlns="http://schemas.microsoft.com/office/spreadsheetml/2009/9/main" objectType="CheckBox" fmlaLink="AQ12" noThreeD="1"/>
</file>

<file path=xl/ctrlProps/ctrlProp604.xml><?xml version="1.0" encoding="utf-8"?>
<formControlPr xmlns="http://schemas.microsoft.com/office/spreadsheetml/2009/9/main" objectType="CheckBox" fmlaLink="AQ13" noThreeD="1"/>
</file>

<file path=xl/ctrlProps/ctrlProp605.xml><?xml version="1.0" encoding="utf-8"?>
<formControlPr xmlns="http://schemas.microsoft.com/office/spreadsheetml/2009/9/main" objectType="CheckBox" fmlaLink="AQ14" noThreeD="1"/>
</file>

<file path=xl/ctrlProps/ctrlProp606.xml><?xml version="1.0" encoding="utf-8"?>
<formControlPr xmlns="http://schemas.microsoft.com/office/spreadsheetml/2009/9/main" objectType="CheckBox" fmlaLink="AQ15" noThreeD="1"/>
</file>

<file path=xl/ctrlProps/ctrlProp607.xml><?xml version="1.0" encoding="utf-8"?>
<formControlPr xmlns="http://schemas.microsoft.com/office/spreadsheetml/2009/9/main" objectType="CheckBox" fmlaLink="AQ16" noThreeD="1"/>
</file>

<file path=xl/ctrlProps/ctrlProp608.xml><?xml version="1.0" encoding="utf-8"?>
<formControlPr xmlns="http://schemas.microsoft.com/office/spreadsheetml/2009/9/main" objectType="CheckBox" fmlaLink="AQ17" noThreeD="1"/>
</file>

<file path=xl/ctrlProps/ctrlProp609.xml><?xml version="1.0" encoding="utf-8"?>
<formControlPr xmlns="http://schemas.microsoft.com/office/spreadsheetml/2009/9/main" objectType="CheckBox" fmlaLink="AQ18" noThreeD="1"/>
</file>

<file path=xl/ctrlProps/ctrlProp610.xml><?xml version="1.0" encoding="utf-8"?>
<formControlPr xmlns="http://schemas.microsoft.com/office/spreadsheetml/2009/9/main" objectType="CheckBox" fmlaLink="AQ19" noThreeD="1"/>
</file>

<file path=xl/ctrlProps/ctrlProp611.xml><?xml version="1.0" encoding="utf-8"?>
<formControlPr xmlns="http://schemas.microsoft.com/office/spreadsheetml/2009/9/main" objectType="CheckBox" fmlaLink="AQ20" noThreeD="1"/>
</file>

<file path=xl/ctrlProps/ctrlProp612.xml><?xml version="1.0" encoding="utf-8"?>
<formControlPr xmlns="http://schemas.microsoft.com/office/spreadsheetml/2009/9/main" objectType="CheckBox" fmlaLink="AQ23" noThreeD="1"/>
</file>

<file path=xl/ctrlProps/ctrlProp613.xml><?xml version="1.0" encoding="utf-8"?>
<formControlPr xmlns="http://schemas.microsoft.com/office/spreadsheetml/2009/9/main" objectType="CheckBox" fmlaLink="AQ22" noThreeD="1"/>
</file>

<file path=xl/ctrlProps/ctrlProp614.xml><?xml version="1.0" encoding="utf-8"?>
<formControlPr xmlns="http://schemas.microsoft.com/office/spreadsheetml/2009/9/main" objectType="CheckBox" fmlaLink="AQ2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15</xdr:col>
      <xdr:colOff>7620</xdr:colOff>
      <xdr:row>2</xdr:row>
      <xdr:rowOff>7620</xdr:rowOff>
    </xdr:from>
    <xdr:to>
      <xdr:col>16</xdr:col>
      <xdr:colOff>83879</xdr:colOff>
      <xdr:row>6</xdr:row>
      <xdr:rowOff>91511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51620" y="373380"/>
          <a:ext cx="685859" cy="815411"/>
        </a:xfrm>
        <a:prstGeom prst="rect">
          <a:avLst/>
        </a:prstGeom>
      </xdr:spPr>
    </xdr:pic>
    <xdr:clientData/>
  </xdr:twoCellAnchor>
  <xdr:twoCellAnchor editAs="oneCell">
    <xdr:from>
      <xdr:col>16</xdr:col>
      <xdr:colOff>99060</xdr:colOff>
      <xdr:row>2</xdr:row>
      <xdr:rowOff>7620</xdr:rowOff>
    </xdr:from>
    <xdr:to>
      <xdr:col>21</xdr:col>
      <xdr:colOff>76200</xdr:colOff>
      <xdr:row>6</xdr:row>
      <xdr:rowOff>3101340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52660" y="373380"/>
          <a:ext cx="3025140" cy="3825240"/>
        </a:xfrm>
        <a:prstGeom prst="rect">
          <a:avLst/>
        </a:prstGeom>
      </xdr:spPr>
    </xdr:pic>
    <xdr:clientData/>
  </xdr:twoCellAnchor>
  <xdr:twoCellAnchor editAs="oneCell">
    <xdr:from>
      <xdr:col>21</xdr:col>
      <xdr:colOff>182881</xdr:colOff>
      <xdr:row>1</xdr:row>
      <xdr:rowOff>45721</xdr:rowOff>
    </xdr:from>
    <xdr:to>
      <xdr:col>25</xdr:col>
      <xdr:colOff>434341</xdr:colOff>
      <xdr:row>7</xdr:row>
      <xdr:rowOff>167641</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984481" y="228601"/>
          <a:ext cx="2689860" cy="4168140"/>
        </a:xfrm>
        <a:prstGeom prst="rect">
          <a:avLst/>
        </a:prstGeom>
      </xdr:spPr>
    </xdr:pic>
    <xdr:clientData/>
  </xdr:twoCellAnchor>
  <xdr:twoCellAnchor>
    <xdr:from>
      <xdr:col>18</xdr:col>
      <xdr:colOff>457200</xdr:colOff>
      <xdr:row>6</xdr:row>
      <xdr:rowOff>1783080</xdr:rowOff>
    </xdr:from>
    <xdr:to>
      <xdr:col>20</xdr:col>
      <xdr:colOff>216408</xdr:colOff>
      <xdr:row>6</xdr:row>
      <xdr:rowOff>1912620</xdr:rowOff>
    </xdr:to>
    <xdr:sp macro="" textlink="">
      <xdr:nvSpPr>
        <xdr:cNvPr id="5" name="Left Arrow 4"/>
        <xdr:cNvSpPr/>
      </xdr:nvSpPr>
      <xdr:spPr>
        <a:xfrm>
          <a:off x="11430000" y="2880360"/>
          <a:ext cx="978408" cy="1295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121921</xdr:colOff>
      <xdr:row>6</xdr:row>
      <xdr:rowOff>15241</xdr:rowOff>
    </xdr:from>
    <xdr:to>
      <xdr:col>26</xdr:col>
      <xdr:colOff>490729</xdr:colOff>
      <xdr:row>6</xdr:row>
      <xdr:rowOff>144781</xdr:rowOff>
    </xdr:to>
    <xdr:sp macro="" textlink="">
      <xdr:nvSpPr>
        <xdr:cNvPr id="6" name="Left Arrow 5"/>
        <xdr:cNvSpPr/>
      </xdr:nvSpPr>
      <xdr:spPr>
        <a:xfrm>
          <a:off x="15361921" y="1112521"/>
          <a:ext cx="978408" cy="1295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76201</xdr:colOff>
      <xdr:row>8</xdr:row>
      <xdr:rowOff>38101</xdr:rowOff>
    </xdr:from>
    <xdr:to>
      <xdr:col>42</xdr:col>
      <xdr:colOff>295274</xdr:colOff>
      <xdr:row>23</xdr:row>
      <xdr:rowOff>38100</xdr:rowOff>
    </xdr:to>
    <xdr:pic>
      <xdr:nvPicPr>
        <xdr:cNvPr id="3" name="Picture 5"/>
        <xdr:cNvPicPr>
          <a:picLocks noChangeAspect="1" noChangeArrowheads="1"/>
        </xdr:cNvPicPr>
      </xdr:nvPicPr>
      <xdr:blipFill>
        <a:blip xmlns:r="http://schemas.openxmlformats.org/officeDocument/2006/relationships" r:embed="rId1"/>
        <a:srcRect/>
        <a:stretch>
          <a:fillRect/>
        </a:stretch>
      </xdr:blipFill>
      <xdr:spPr bwMode="auto">
        <a:xfrm>
          <a:off x="22136101" y="2390776"/>
          <a:ext cx="3267073" cy="3000374"/>
        </a:xfrm>
        <a:prstGeom prst="rect">
          <a:avLst/>
        </a:prstGeom>
        <a:noFill/>
      </xdr:spPr>
    </xdr:pic>
    <xdr:clientData/>
  </xdr:twoCellAnchor>
  <xdr:twoCellAnchor>
    <xdr:from>
      <xdr:col>15</xdr:col>
      <xdr:colOff>91439</xdr:colOff>
      <xdr:row>0</xdr:row>
      <xdr:rowOff>53340</xdr:rowOff>
    </xdr:from>
    <xdr:to>
      <xdr:col>19</xdr:col>
      <xdr:colOff>701040</xdr:colOff>
      <xdr:row>5</xdr:row>
      <xdr:rowOff>152400</xdr:rowOff>
    </xdr:to>
    <xdr:sp macro="" textlink="">
      <xdr:nvSpPr>
        <xdr:cNvPr id="4" name="Line Callout 2 3"/>
        <xdr:cNvSpPr/>
      </xdr:nvSpPr>
      <xdr:spPr>
        <a:xfrm>
          <a:off x="10454639" y="53340"/>
          <a:ext cx="2438401" cy="1264920"/>
        </a:xfrm>
        <a:prstGeom prst="borderCallout2">
          <a:avLst>
            <a:gd name="adj1" fmla="val 15640"/>
            <a:gd name="adj2" fmla="val -204"/>
            <a:gd name="adj3" fmla="val 18750"/>
            <a:gd name="adj4" fmla="val -16667"/>
            <a:gd name="adj5" fmla="val 132752"/>
            <a:gd name="adj6" fmla="val -21924"/>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l"/>
          <a:r>
            <a:rPr lang="en-US" sz="1400">
              <a:solidFill>
                <a:schemeClr val="tx1">
                  <a:lumMod val="95000"/>
                  <a:lumOff val="5000"/>
                </a:schemeClr>
              </a:solidFill>
              <a:latin typeface="Kruti Dev 010" pitchFamily="2" charset="0"/>
            </a:rPr>
            <a:t>ftl ekg</a:t>
          </a:r>
          <a:r>
            <a:rPr lang="en-US" sz="1400" baseline="0">
              <a:solidFill>
                <a:schemeClr val="tx1">
                  <a:lumMod val="95000"/>
                  <a:lumOff val="5000"/>
                </a:schemeClr>
              </a:solidFill>
              <a:latin typeface="Kruti Dev 010" pitchFamily="2" charset="0"/>
            </a:rPr>
            <a:t> ls 7osa osrueku ls ,fj;j cukuk gSa ml ekg esa lgh dk fpUg yxkosa A dsoy 'kq:okrh ekg ds ,d dkWye esa gh fdYd djuk gSaA lHkh dkWye esa fu'kku </a:t>
          </a:r>
          <a:r>
            <a:rPr lang="en-US" sz="1400" b="1" baseline="0">
              <a:solidFill>
                <a:schemeClr val="tx1">
                  <a:lumMod val="95000"/>
                  <a:lumOff val="5000"/>
                </a:schemeClr>
              </a:solidFill>
              <a:latin typeface="Kruti Dev 010" pitchFamily="2" charset="0"/>
            </a:rPr>
            <a:t>ugh </a:t>
          </a:r>
          <a:r>
            <a:rPr lang="en-US" sz="1400" baseline="0">
              <a:solidFill>
                <a:schemeClr val="tx1">
                  <a:lumMod val="95000"/>
                  <a:lumOff val="5000"/>
                </a:schemeClr>
              </a:solidFill>
              <a:latin typeface="Kruti Dev 010" pitchFamily="2" charset="0"/>
            </a:rPr>
            <a:t>yxkuk A uhps dqN mnkgj.k ns j[ksaA</a:t>
          </a:r>
          <a:endParaRPr lang="en-US" sz="1400">
            <a:solidFill>
              <a:schemeClr val="tx1">
                <a:lumMod val="95000"/>
                <a:lumOff val="5000"/>
              </a:schemeClr>
            </a:solidFill>
            <a:latin typeface="Kruti Dev 010" pitchFamily="2" charset="0"/>
          </a:endParaRPr>
        </a:p>
      </xdr:txBody>
    </xdr:sp>
    <xdr:clientData/>
  </xdr:twoCellAnchor>
  <mc:AlternateContent xmlns:mc="http://schemas.openxmlformats.org/markup-compatibility/2006">
    <mc:Choice xmlns:a14="http://schemas.microsoft.com/office/drawing/2010/main" Requires="a14">
      <xdr:twoCellAnchor editAs="oneCell">
        <xdr:from>
          <xdr:col>10</xdr:col>
          <xdr:colOff>129540</xdr:colOff>
          <xdr:row>7</xdr:row>
          <xdr:rowOff>495300</xdr:rowOff>
        </xdr:from>
        <xdr:to>
          <xdr:col>10</xdr:col>
          <xdr:colOff>373380</xdr:colOff>
          <xdr:row>9</xdr:row>
          <xdr:rowOff>15240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8</xdr:row>
          <xdr:rowOff>152400</xdr:rowOff>
        </xdr:from>
        <xdr:to>
          <xdr:col>10</xdr:col>
          <xdr:colOff>373380</xdr:colOff>
          <xdr:row>10</xdr:row>
          <xdr:rowOff>7620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7620</xdr:rowOff>
        </xdr:from>
        <xdr:to>
          <xdr:col>10</xdr:col>
          <xdr:colOff>358140</xdr:colOff>
          <xdr:row>11</xdr:row>
          <xdr:rowOff>22860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10</xdr:row>
          <xdr:rowOff>182880</xdr:rowOff>
        </xdr:from>
        <xdr:to>
          <xdr:col>10</xdr:col>
          <xdr:colOff>350520</xdr:colOff>
          <xdr:row>12</xdr:row>
          <xdr:rowOff>15240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xdr:row>
          <xdr:rowOff>129540</xdr:rowOff>
        </xdr:from>
        <xdr:to>
          <xdr:col>10</xdr:col>
          <xdr:colOff>358140</xdr:colOff>
          <xdr:row>12</xdr:row>
          <xdr:rowOff>144780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144780</xdr:rowOff>
        </xdr:from>
        <xdr:to>
          <xdr:col>10</xdr:col>
          <xdr:colOff>358140</xdr:colOff>
          <xdr:row>14</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13</xdr:row>
          <xdr:rowOff>144780</xdr:rowOff>
        </xdr:from>
        <xdr:to>
          <xdr:col>10</xdr:col>
          <xdr:colOff>342900</xdr:colOff>
          <xdr:row>15</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14</xdr:row>
          <xdr:rowOff>137160</xdr:rowOff>
        </xdr:from>
        <xdr:to>
          <xdr:col>10</xdr:col>
          <xdr:colOff>365760</xdr:colOff>
          <xdr:row>15</xdr:row>
          <xdr:rowOff>152400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144780</xdr:rowOff>
        </xdr:from>
        <xdr:to>
          <xdr:col>10</xdr:col>
          <xdr:colOff>358140</xdr:colOff>
          <xdr:row>17</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16</xdr:row>
          <xdr:rowOff>144780</xdr:rowOff>
        </xdr:from>
        <xdr:to>
          <xdr:col>10</xdr:col>
          <xdr:colOff>342900</xdr:colOff>
          <xdr:row>18</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7620</xdr:rowOff>
        </xdr:from>
        <xdr:to>
          <xdr:col>10</xdr:col>
          <xdr:colOff>358140</xdr:colOff>
          <xdr:row>19</xdr:row>
          <xdr:rowOff>22860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19</xdr:row>
          <xdr:rowOff>7620</xdr:rowOff>
        </xdr:from>
        <xdr:to>
          <xdr:col>10</xdr:col>
          <xdr:colOff>350520</xdr:colOff>
          <xdr:row>20</xdr:row>
          <xdr:rowOff>22860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21</xdr:row>
          <xdr:rowOff>137160</xdr:rowOff>
        </xdr:from>
        <xdr:to>
          <xdr:col>10</xdr:col>
          <xdr:colOff>365760</xdr:colOff>
          <xdr:row>22</xdr:row>
          <xdr:rowOff>152400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144780</xdr:rowOff>
        </xdr:from>
        <xdr:to>
          <xdr:col>10</xdr:col>
          <xdr:colOff>358140</xdr:colOff>
          <xdr:row>22</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19</xdr:row>
          <xdr:rowOff>129540</xdr:rowOff>
        </xdr:from>
        <xdr:to>
          <xdr:col>10</xdr:col>
          <xdr:colOff>350520</xdr:colOff>
          <xdr:row>20</xdr:row>
          <xdr:rowOff>144780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7</xdr:row>
          <xdr:rowOff>495300</xdr:rowOff>
        </xdr:from>
        <xdr:to>
          <xdr:col>11</xdr:col>
          <xdr:colOff>373380</xdr:colOff>
          <xdr:row>9</xdr:row>
          <xdr:rowOff>15240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8</xdr:row>
          <xdr:rowOff>152400</xdr:rowOff>
        </xdr:from>
        <xdr:to>
          <xdr:col>11</xdr:col>
          <xdr:colOff>373380</xdr:colOff>
          <xdr:row>10</xdr:row>
          <xdr:rowOff>7620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7620</xdr:rowOff>
        </xdr:from>
        <xdr:to>
          <xdr:col>11</xdr:col>
          <xdr:colOff>358140</xdr:colOff>
          <xdr:row>11</xdr:row>
          <xdr:rowOff>22860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182880</xdr:rowOff>
        </xdr:from>
        <xdr:to>
          <xdr:col>11</xdr:col>
          <xdr:colOff>350520</xdr:colOff>
          <xdr:row>12</xdr:row>
          <xdr:rowOff>15240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129540</xdr:rowOff>
        </xdr:from>
        <xdr:to>
          <xdr:col>11</xdr:col>
          <xdr:colOff>358140</xdr:colOff>
          <xdr:row>12</xdr:row>
          <xdr:rowOff>144780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xdr:row>
          <xdr:rowOff>144780</xdr:rowOff>
        </xdr:from>
        <xdr:to>
          <xdr:col>11</xdr:col>
          <xdr:colOff>358140</xdr:colOff>
          <xdr:row>14</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13</xdr:row>
          <xdr:rowOff>144780</xdr:rowOff>
        </xdr:from>
        <xdr:to>
          <xdr:col>11</xdr:col>
          <xdr:colOff>342900</xdr:colOff>
          <xdr:row>15</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14</xdr:row>
          <xdr:rowOff>137160</xdr:rowOff>
        </xdr:from>
        <xdr:to>
          <xdr:col>11</xdr:col>
          <xdr:colOff>365760</xdr:colOff>
          <xdr:row>15</xdr:row>
          <xdr:rowOff>152400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144780</xdr:rowOff>
        </xdr:from>
        <xdr:to>
          <xdr:col>11</xdr:col>
          <xdr:colOff>358140</xdr:colOff>
          <xdr:row>17</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16</xdr:row>
          <xdr:rowOff>144780</xdr:rowOff>
        </xdr:from>
        <xdr:to>
          <xdr:col>11</xdr:col>
          <xdr:colOff>342900</xdr:colOff>
          <xdr:row>18</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7620</xdr:rowOff>
        </xdr:from>
        <xdr:to>
          <xdr:col>11</xdr:col>
          <xdr:colOff>358140</xdr:colOff>
          <xdr:row>19</xdr:row>
          <xdr:rowOff>22860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19</xdr:row>
          <xdr:rowOff>7620</xdr:rowOff>
        </xdr:from>
        <xdr:to>
          <xdr:col>11</xdr:col>
          <xdr:colOff>350520</xdr:colOff>
          <xdr:row>20</xdr:row>
          <xdr:rowOff>22860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21</xdr:row>
          <xdr:rowOff>137160</xdr:rowOff>
        </xdr:from>
        <xdr:to>
          <xdr:col>11</xdr:col>
          <xdr:colOff>365760</xdr:colOff>
          <xdr:row>22</xdr:row>
          <xdr:rowOff>152400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144780</xdr:rowOff>
        </xdr:from>
        <xdr:to>
          <xdr:col>11</xdr:col>
          <xdr:colOff>358140</xdr:colOff>
          <xdr:row>22</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19</xdr:row>
          <xdr:rowOff>129540</xdr:rowOff>
        </xdr:from>
        <xdr:to>
          <xdr:col>11</xdr:col>
          <xdr:colOff>350520</xdr:colOff>
          <xdr:row>20</xdr:row>
          <xdr:rowOff>144780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7</xdr:row>
          <xdr:rowOff>495300</xdr:rowOff>
        </xdr:from>
        <xdr:to>
          <xdr:col>12</xdr:col>
          <xdr:colOff>373380</xdr:colOff>
          <xdr:row>9</xdr:row>
          <xdr:rowOff>15240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8</xdr:row>
          <xdr:rowOff>152400</xdr:rowOff>
        </xdr:from>
        <xdr:to>
          <xdr:col>12</xdr:col>
          <xdr:colOff>373380</xdr:colOff>
          <xdr:row>10</xdr:row>
          <xdr:rowOff>7620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xdr:row>
          <xdr:rowOff>7620</xdr:rowOff>
        </xdr:from>
        <xdr:to>
          <xdr:col>12</xdr:col>
          <xdr:colOff>358140</xdr:colOff>
          <xdr:row>11</xdr:row>
          <xdr:rowOff>22860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10</xdr:row>
          <xdr:rowOff>182880</xdr:rowOff>
        </xdr:from>
        <xdr:to>
          <xdr:col>12</xdr:col>
          <xdr:colOff>350520</xdr:colOff>
          <xdr:row>12</xdr:row>
          <xdr:rowOff>15240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129540</xdr:rowOff>
        </xdr:from>
        <xdr:to>
          <xdr:col>12</xdr:col>
          <xdr:colOff>358140</xdr:colOff>
          <xdr:row>12</xdr:row>
          <xdr:rowOff>144780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144780</xdr:rowOff>
        </xdr:from>
        <xdr:to>
          <xdr:col>12</xdr:col>
          <xdr:colOff>358140</xdr:colOff>
          <xdr:row>14</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13</xdr:row>
          <xdr:rowOff>144780</xdr:rowOff>
        </xdr:from>
        <xdr:to>
          <xdr:col>12</xdr:col>
          <xdr:colOff>342900</xdr:colOff>
          <xdr:row>15</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14</xdr:row>
          <xdr:rowOff>137160</xdr:rowOff>
        </xdr:from>
        <xdr:to>
          <xdr:col>12</xdr:col>
          <xdr:colOff>365760</xdr:colOff>
          <xdr:row>15</xdr:row>
          <xdr:rowOff>152400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144780</xdr:rowOff>
        </xdr:from>
        <xdr:to>
          <xdr:col>12</xdr:col>
          <xdr:colOff>358140</xdr:colOff>
          <xdr:row>17</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16</xdr:row>
          <xdr:rowOff>144780</xdr:rowOff>
        </xdr:from>
        <xdr:to>
          <xdr:col>12</xdr:col>
          <xdr:colOff>342900</xdr:colOff>
          <xdr:row>18</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xdr:row>
          <xdr:rowOff>7620</xdr:rowOff>
        </xdr:from>
        <xdr:to>
          <xdr:col>12</xdr:col>
          <xdr:colOff>358140</xdr:colOff>
          <xdr:row>19</xdr:row>
          <xdr:rowOff>22860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19</xdr:row>
          <xdr:rowOff>7620</xdr:rowOff>
        </xdr:from>
        <xdr:to>
          <xdr:col>12</xdr:col>
          <xdr:colOff>350520</xdr:colOff>
          <xdr:row>20</xdr:row>
          <xdr:rowOff>22860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21</xdr:row>
          <xdr:rowOff>137160</xdr:rowOff>
        </xdr:from>
        <xdr:to>
          <xdr:col>12</xdr:col>
          <xdr:colOff>365760</xdr:colOff>
          <xdr:row>22</xdr:row>
          <xdr:rowOff>152400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144780</xdr:rowOff>
        </xdr:from>
        <xdr:to>
          <xdr:col>12</xdr:col>
          <xdr:colOff>358140</xdr:colOff>
          <xdr:row>22</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19</xdr:row>
          <xdr:rowOff>129540</xdr:rowOff>
        </xdr:from>
        <xdr:to>
          <xdr:col>12</xdr:col>
          <xdr:colOff>350520</xdr:colOff>
          <xdr:row>20</xdr:row>
          <xdr:rowOff>144780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7</xdr:row>
          <xdr:rowOff>495300</xdr:rowOff>
        </xdr:from>
        <xdr:to>
          <xdr:col>13</xdr:col>
          <xdr:colOff>373380</xdr:colOff>
          <xdr:row>9</xdr:row>
          <xdr:rowOff>15240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8</xdr:row>
          <xdr:rowOff>152400</xdr:rowOff>
        </xdr:from>
        <xdr:to>
          <xdr:col>13</xdr:col>
          <xdr:colOff>373380</xdr:colOff>
          <xdr:row>10</xdr:row>
          <xdr:rowOff>7620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xdr:row>
          <xdr:rowOff>7620</xdr:rowOff>
        </xdr:from>
        <xdr:to>
          <xdr:col>13</xdr:col>
          <xdr:colOff>358140</xdr:colOff>
          <xdr:row>11</xdr:row>
          <xdr:rowOff>22860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10</xdr:row>
          <xdr:rowOff>182880</xdr:rowOff>
        </xdr:from>
        <xdr:to>
          <xdr:col>13</xdr:col>
          <xdr:colOff>350520</xdr:colOff>
          <xdr:row>12</xdr:row>
          <xdr:rowOff>15240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129540</xdr:rowOff>
        </xdr:from>
        <xdr:to>
          <xdr:col>13</xdr:col>
          <xdr:colOff>358140</xdr:colOff>
          <xdr:row>12</xdr:row>
          <xdr:rowOff>144780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144780</xdr:rowOff>
        </xdr:from>
        <xdr:to>
          <xdr:col>13</xdr:col>
          <xdr:colOff>358140</xdr:colOff>
          <xdr:row>14</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13</xdr:row>
          <xdr:rowOff>144780</xdr:rowOff>
        </xdr:from>
        <xdr:to>
          <xdr:col>13</xdr:col>
          <xdr:colOff>342900</xdr:colOff>
          <xdr:row>15</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137160</xdr:rowOff>
        </xdr:from>
        <xdr:to>
          <xdr:col>13</xdr:col>
          <xdr:colOff>365760</xdr:colOff>
          <xdr:row>15</xdr:row>
          <xdr:rowOff>152400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144780</xdr:rowOff>
        </xdr:from>
        <xdr:to>
          <xdr:col>13</xdr:col>
          <xdr:colOff>358140</xdr:colOff>
          <xdr:row>17</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16</xdr:row>
          <xdr:rowOff>144780</xdr:rowOff>
        </xdr:from>
        <xdr:to>
          <xdr:col>13</xdr:col>
          <xdr:colOff>342900</xdr:colOff>
          <xdr:row>18</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7620</xdr:rowOff>
        </xdr:from>
        <xdr:to>
          <xdr:col>13</xdr:col>
          <xdr:colOff>358140</xdr:colOff>
          <xdr:row>19</xdr:row>
          <xdr:rowOff>22860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19</xdr:row>
          <xdr:rowOff>7620</xdr:rowOff>
        </xdr:from>
        <xdr:to>
          <xdr:col>13</xdr:col>
          <xdr:colOff>350520</xdr:colOff>
          <xdr:row>20</xdr:row>
          <xdr:rowOff>22860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21</xdr:row>
          <xdr:rowOff>137160</xdr:rowOff>
        </xdr:from>
        <xdr:to>
          <xdr:col>13</xdr:col>
          <xdr:colOff>365760</xdr:colOff>
          <xdr:row>22</xdr:row>
          <xdr:rowOff>152400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144780</xdr:rowOff>
        </xdr:from>
        <xdr:to>
          <xdr:col>13</xdr:col>
          <xdr:colOff>358140</xdr:colOff>
          <xdr:row>22</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7</xdr:row>
          <xdr:rowOff>495300</xdr:rowOff>
        </xdr:from>
        <xdr:to>
          <xdr:col>14</xdr:col>
          <xdr:colOff>373380</xdr:colOff>
          <xdr:row>9</xdr:row>
          <xdr:rowOff>15240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8</xdr:row>
          <xdr:rowOff>152400</xdr:rowOff>
        </xdr:from>
        <xdr:to>
          <xdr:col>14</xdr:col>
          <xdr:colOff>373380</xdr:colOff>
          <xdr:row>10</xdr:row>
          <xdr:rowOff>7620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xdr:row>
          <xdr:rowOff>7620</xdr:rowOff>
        </xdr:from>
        <xdr:to>
          <xdr:col>14</xdr:col>
          <xdr:colOff>358140</xdr:colOff>
          <xdr:row>11</xdr:row>
          <xdr:rowOff>22860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10</xdr:row>
          <xdr:rowOff>182880</xdr:rowOff>
        </xdr:from>
        <xdr:to>
          <xdr:col>14</xdr:col>
          <xdr:colOff>350520</xdr:colOff>
          <xdr:row>12</xdr:row>
          <xdr:rowOff>15240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xdr:row>
          <xdr:rowOff>129540</xdr:rowOff>
        </xdr:from>
        <xdr:to>
          <xdr:col>14</xdr:col>
          <xdr:colOff>358140</xdr:colOff>
          <xdr:row>12</xdr:row>
          <xdr:rowOff>144780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xdr:row>
          <xdr:rowOff>144780</xdr:rowOff>
        </xdr:from>
        <xdr:to>
          <xdr:col>14</xdr:col>
          <xdr:colOff>358140</xdr:colOff>
          <xdr:row>14</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13</xdr:row>
          <xdr:rowOff>144780</xdr:rowOff>
        </xdr:from>
        <xdr:to>
          <xdr:col>14</xdr:col>
          <xdr:colOff>342900</xdr:colOff>
          <xdr:row>15</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14</xdr:row>
          <xdr:rowOff>137160</xdr:rowOff>
        </xdr:from>
        <xdr:to>
          <xdr:col>14</xdr:col>
          <xdr:colOff>365760</xdr:colOff>
          <xdr:row>15</xdr:row>
          <xdr:rowOff>152400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144780</xdr:rowOff>
        </xdr:from>
        <xdr:to>
          <xdr:col>14</xdr:col>
          <xdr:colOff>358140</xdr:colOff>
          <xdr:row>17</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16</xdr:row>
          <xdr:rowOff>144780</xdr:rowOff>
        </xdr:from>
        <xdr:to>
          <xdr:col>14</xdr:col>
          <xdr:colOff>342900</xdr:colOff>
          <xdr:row>18</xdr:row>
          <xdr:rowOff>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7620</xdr:rowOff>
        </xdr:from>
        <xdr:to>
          <xdr:col>14</xdr:col>
          <xdr:colOff>358140</xdr:colOff>
          <xdr:row>19</xdr:row>
          <xdr:rowOff>22860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xdr:row>
          <xdr:rowOff>7620</xdr:rowOff>
        </xdr:from>
        <xdr:to>
          <xdr:col>14</xdr:col>
          <xdr:colOff>350520</xdr:colOff>
          <xdr:row>20</xdr:row>
          <xdr:rowOff>22860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21</xdr:row>
          <xdr:rowOff>137160</xdr:rowOff>
        </xdr:from>
        <xdr:to>
          <xdr:col>14</xdr:col>
          <xdr:colOff>365760</xdr:colOff>
          <xdr:row>22</xdr:row>
          <xdr:rowOff>152400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144780</xdr:rowOff>
        </xdr:from>
        <xdr:to>
          <xdr:col>14</xdr:col>
          <xdr:colOff>358140</xdr:colOff>
          <xdr:row>22</xdr:row>
          <xdr:rowOff>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xdr:row>
          <xdr:rowOff>129540</xdr:rowOff>
        </xdr:from>
        <xdr:to>
          <xdr:col>14</xdr:col>
          <xdr:colOff>350520</xdr:colOff>
          <xdr:row>20</xdr:row>
          <xdr:rowOff>144780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7</xdr:row>
          <xdr:rowOff>495300</xdr:rowOff>
        </xdr:from>
        <xdr:to>
          <xdr:col>15</xdr:col>
          <xdr:colOff>373380</xdr:colOff>
          <xdr:row>9</xdr:row>
          <xdr:rowOff>15240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8</xdr:row>
          <xdr:rowOff>152400</xdr:rowOff>
        </xdr:from>
        <xdr:to>
          <xdr:col>15</xdr:col>
          <xdr:colOff>373380</xdr:colOff>
          <xdr:row>10</xdr:row>
          <xdr:rowOff>7620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7620</xdr:rowOff>
        </xdr:from>
        <xdr:to>
          <xdr:col>15</xdr:col>
          <xdr:colOff>358140</xdr:colOff>
          <xdr:row>11</xdr:row>
          <xdr:rowOff>22860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182880</xdr:rowOff>
        </xdr:from>
        <xdr:to>
          <xdr:col>15</xdr:col>
          <xdr:colOff>350520</xdr:colOff>
          <xdr:row>12</xdr:row>
          <xdr:rowOff>15240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129540</xdr:rowOff>
        </xdr:from>
        <xdr:to>
          <xdr:col>15</xdr:col>
          <xdr:colOff>358140</xdr:colOff>
          <xdr:row>12</xdr:row>
          <xdr:rowOff>144780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144780</xdr:rowOff>
        </xdr:from>
        <xdr:to>
          <xdr:col>15</xdr:col>
          <xdr:colOff>358140</xdr:colOff>
          <xdr:row>14</xdr:row>
          <xdr:rowOff>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13</xdr:row>
          <xdr:rowOff>144780</xdr:rowOff>
        </xdr:from>
        <xdr:to>
          <xdr:col>15</xdr:col>
          <xdr:colOff>342900</xdr:colOff>
          <xdr:row>15</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14</xdr:row>
          <xdr:rowOff>137160</xdr:rowOff>
        </xdr:from>
        <xdr:to>
          <xdr:col>15</xdr:col>
          <xdr:colOff>365760</xdr:colOff>
          <xdr:row>15</xdr:row>
          <xdr:rowOff>152400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xdr:row>
          <xdr:rowOff>144780</xdr:rowOff>
        </xdr:from>
        <xdr:to>
          <xdr:col>15</xdr:col>
          <xdr:colOff>358140</xdr:colOff>
          <xdr:row>17</xdr:row>
          <xdr:rowOff>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16</xdr:row>
          <xdr:rowOff>144780</xdr:rowOff>
        </xdr:from>
        <xdr:to>
          <xdr:col>15</xdr:col>
          <xdr:colOff>342900</xdr:colOff>
          <xdr:row>18</xdr:row>
          <xdr:rowOff>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18</xdr:row>
          <xdr:rowOff>7620</xdr:rowOff>
        </xdr:from>
        <xdr:to>
          <xdr:col>15</xdr:col>
          <xdr:colOff>358140</xdr:colOff>
          <xdr:row>19</xdr:row>
          <xdr:rowOff>22860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19</xdr:row>
          <xdr:rowOff>7620</xdr:rowOff>
        </xdr:from>
        <xdr:to>
          <xdr:col>15</xdr:col>
          <xdr:colOff>350520</xdr:colOff>
          <xdr:row>20</xdr:row>
          <xdr:rowOff>22860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21</xdr:row>
          <xdr:rowOff>137160</xdr:rowOff>
        </xdr:from>
        <xdr:to>
          <xdr:col>15</xdr:col>
          <xdr:colOff>365760</xdr:colOff>
          <xdr:row>22</xdr:row>
          <xdr:rowOff>152400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20</xdr:row>
          <xdr:rowOff>144780</xdr:rowOff>
        </xdr:from>
        <xdr:to>
          <xdr:col>15</xdr:col>
          <xdr:colOff>358140</xdr:colOff>
          <xdr:row>22</xdr:row>
          <xdr:rowOff>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19</xdr:row>
          <xdr:rowOff>129540</xdr:rowOff>
        </xdr:from>
        <xdr:to>
          <xdr:col>15</xdr:col>
          <xdr:colOff>350520</xdr:colOff>
          <xdr:row>20</xdr:row>
          <xdr:rowOff>144780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7</xdr:row>
          <xdr:rowOff>495300</xdr:rowOff>
        </xdr:from>
        <xdr:to>
          <xdr:col>16</xdr:col>
          <xdr:colOff>373380</xdr:colOff>
          <xdr:row>9</xdr:row>
          <xdr:rowOff>15240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8</xdr:row>
          <xdr:rowOff>152400</xdr:rowOff>
        </xdr:from>
        <xdr:to>
          <xdr:col>16</xdr:col>
          <xdr:colOff>373380</xdr:colOff>
          <xdr:row>10</xdr:row>
          <xdr:rowOff>7620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xdr:row>
          <xdr:rowOff>7620</xdr:rowOff>
        </xdr:from>
        <xdr:to>
          <xdr:col>16</xdr:col>
          <xdr:colOff>358140</xdr:colOff>
          <xdr:row>11</xdr:row>
          <xdr:rowOff>22860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10</xdr:row>
          <xdr:rowOff>182880</xdr:rowOff>
        </xdr:from>
        <xdr:to>
          <xdr:col>16</xdr:col>
          <xdr:colOff>350520</xdr:colOff>
          <xdr:row>12</xdr:row>
          <xdr:rowOff>15240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xdr:row>
          <xdr:rowOff>129540</xdr:rowOff>
        </xdr:from>
        <xdr:to>
          <xdr:col>16</xdr:col>
          <xdr:colOff>358140</xdr:colOff>
          <xdr:row>12</xdr:row>
          <xdr:rowOff>144780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xdr:row>
          <xdr:rowOff>144780</xdr:rowOff>
        </xdr:from>
        <xdr:to>
          <xdr:col>16</xdr:col>
          <xdr:colOff>358140</xdr:colOff>
          <xdr:row>14</xdr:row>
          <xdr:rowOff>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13</xdr:row>
          <xdr:rowOff>144780</xdr:rowOff>
        </xdr:from>
        <xdr:to>
          <xdr:col>16</xdr:col>
          <xdr:colOff>342900</xdr:colOff>
          <xdr:row>15</xdr:row>
          <xdr:rowOff>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14</xdr:row>
          <xdr:rowOff>137160</xdr:rowOff>
        </xdr:from>
        <xdr:to>
          <xdr:col>16</xdr:col>
          <xdr:colOff>365760</xdr:colOff>
          <xdr:row>15</xdr:row>
          <xdr:rowOff>152400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144780</xdr:rowOff>
        </xdr:from>
        <xdr:to>
          <xdr:col>16</xdr:col>
          <xdr:colOff>358140</xdr:colOff>
          <xdr:row>17</xdr:row>
          <xdr:rowOff>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16</xdr:row>
          <xdr:rowOff>144780</xdr:rowOff>
        </xdr:from>
        <xdr:to>
          <xdr:col>16</xdr:col>
          <xdr:colOff>342900</xdr:colOff>
          <xdr:row>18</xdr:row>
          <xdr:rowOff>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7620</xdr:rowOff>
        </xdr:from>
        <xdr:to>
          <xdr:col>16</xdr:col>
          <xdr:colOff>358140</xdr:colOff>
          <xdr:row>19</xdr:row>
          <xdr:rowOff>22860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7620</xdr:rowOff>
        </xdr:from>
        <xdr:to>
          <xdr:col>16</xdr:col>
          <xdr:colOff>350520</xdr:colOff>
          <xdr:row>20</xdr:row>
          <xdr:rowOff>22860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21</xdr:row>
          <xdr:rowOff>137160</xdr:rowOff>
        </xdr:from>
        <xdr:to>
          <xdr:col>16</xdr:col>
          <xdr:colOff>365760</xdr:colOff>
          <xdr:row>22</xdr:row>
          <xdr:rowOff>152400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144780</xdr:rowOff>
        </xdr:from>
        <xdr:to>
          <xdr:col>16</xdr:col>
          <xdr:colOff>358140</xdr:colOff>
          <xdr:row>22</xdr:row>
          <xdr:rowOff>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129540</xdr:rowOff>
        </xdr:from>
        <xdr:to>
          <xdr:col>16</xdr:col>
          <xdr:colOff>350520</xdr:colOff>
          <xdr:row>20</xdr:row>
          <xdr:rowOff>144780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7</xdr:row>
          <xdr:rowOff>495300</xdr:rowOff>
        </xdr:from>
        <xdr:to>
          <xdr:col>17</xdr:col>
          <xdr:colOff>373380</xdr:colOff>
          <xdr:row>9</xdr:row>
          <xdr:rowOff>15240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8</xdr:row>
          <xdr:rowOff>152400</xdr:rowOff>
        </xdr:from>
        <xdr:to>
          <xdr:col>17</xdr:col>
          <xdr:colOff>373380</xdr:colOff>
          <xdr:row>10</xdr:row>
          <xdr:rowOff>7620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10</xdr:row>
          <xdr:rowOff>7620</xdr:rowOff>
        </xdr:from>
        <xdr:to>
          <xdr:col>17</xdr:col>
          <xdr:colOff>358140</xdr:colOff>
          <xdr:row>11</xdr:row>
          <xdr:rowOff>22860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xdr:row>
          <xdr:rowOff>182880</xdr:rowOff>
        </xdr:from>
        <xdr:to>
          <xdr:col>17</xdr:col>
          <xdr:colOff>350520</xdr:colOff>
          <xdr:row>12</xdr:row>
          <xdr:rowOff>15240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11</xdr:row>
          <xdr:rowOff>129540</xdr:rowOff>
        </xdr:from>
        <xdr:to>
          <xdr:col>17</xdr:col>
          <xdr:colOff>358140</xdr:colOff>
          <xdr:row>12</xdr:row>
          <xdr:rowOff>144780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12</xdr:row>
          <xdr:rowOff>144780</xdr:rowOff>
        </xdr:from>
        <xdr:to>
          <xdr:col>17</xdr:col>
          <xdr:colOff>358140</xdr:colOff>
          <xdr:row>14</xdr:row>
          <xdr:rowOff>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13</xdr:row>
          <xdr:rowOff>144780</xdr:rowOff>
        </xdr:from>
        <xdr:to>
          <xdr:col>17</xdr:col>
          <xdr:colOff>342900</xdr:colOff>
          <xdr:row>15</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14</xdr:row>
          <xdr:rowOff>137160</xdr:rowOff>
        </xdr:from>
        <xdr:to>
          <xdr:col>17</xdr:col>
          <xdr:colOff>365760</xdr:colOff>
          <xdr:row>15</xdr:row>
          <xdr:rowOff>152400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15</xdr:row>
          <xdr:rowOff>144780</xdr:rowOff>
        </xdr:from>
        <xdr:to>
          <xdr:col>17</xdr:col>
          <xdr:colOff>358140</xdr:colOff>
          <xdr:row>17</xdr:row>
          <xdr:rowOff>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16</xdr:row>
          <xdr:rowOff>144780</xdr:rowOff>
        </xdr:from>
        <xdr:to>
          <xdr:col>17</xdr:col>
          <xdr:colOff>342900</xdr:colOff>
          <xdr:row>18</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18</xdr:row>
          <xdr:rowOff>7620</xdr:rowOff>
        </xdr:from>
        <xdr:to>
          <xdr:col>17</xdr:col>
          <xdr:colOff>358140</xdr:colOff>
          <xdr:row>19</xdr:row>
          <xdr:rowOff>22860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7620</xdr:rowOff>
        </xdr:from>
        <xdr:to>
          <xdr:col>17</xdr:col>
          <xdr:colOff>350520</xdr:colOff>
          <xdr:row>20</xdr:row>
          <xdr:rowOff>22860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21</xdr:row>
          <xdr:rowOff>137160</xdr:rowOff>
        </xdr:from>
        <xdr:to>
          <xdr:col>17</xdr:col>
          <xdr:colOff>365760</xdr:colOff>
          <xdr:row>22</xdr:row>
          <xdr:rowOff>152400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144780</xdr:rowOff>
        </xdr:from>
        <xdr:to>
          <xdr:col>17</xdr:col>
          <xdr:colOff>358140</xdr:colOff>
          <xdr:row>22</xdr:row>
          <xdr:rowOff>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129540</xdr:rowOff>
        </xdr:from>
        <xdr:to>
          <xdr:col>17</xdr:col>
          <xdr:colOff>350520</xdr:colOff>
          <xdr:row>20</xdr:row>
          <xdr:rowOff>144780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7</xdr:row>
          <xdr:rowOff>495300</xdr:rowOff>
        </xdr:from>
        <xdr:to>
          <xdr:col>18</xdr:col>
          <xdr:colOff>373380</xdr:colOff>
          <xdr:row>9</xdr:row>
          <xdr:rowOff>15240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8</xdr:row>
          <xdr:rowOff>152400</xdr:rowOff>
        </xdr:from>
        <xdr:to>
          <xdr:col>18</xdr:col>
          <xdr:colOff>373380</xdr:colOff>
          <xdr:row>10</xdr:row>
          <xdr:rowOff>7620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7620</xdr:rowOff>
        </xdr:from>
        <xdr:to>
          <xdr:col>18</xdr:col>
          <xdr:colOff>358140</xdr:colOff>
          <xdr:row>11</xdr:row>
          <xdr:rowOff>22860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10</xdr:row>
          <xdr:rowOff>182880</xdr:rowOff>
        </xdr:from>
        <xdr:to>
          <xdr:col>18</xdr:col>
          <xdr:colOff>350520</xdr:colOff>
          <xdr:row>12</xdr:row>
          <xdr:rowOff>15240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129540</xdr:rowOff>
        </xdr:from>
        <xdr:to>
          <xdr:col>18</xdr:col>
          <xdr:colOff>358140</xdr:colOff>
          <xdr:row>12</xdr:row>
          <xdr:rowOff>144780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144780</xdr:rowOff>
        </xdr:from>
        <xdr:to>
          <xdr:col>18</xdr:col>
          <xdr:colOff>358140</xdr:colOff>
          <xdr:row>14</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13</xdr:row>
          <xdr:rowOff>144780</xdr:rowOff>
        </xdr:from>
        <xdr:to>
          <xdr:col>18</xdr:col>
          <xdr:colOff>342900</xdr:colOff>
          <xdr:row>15</xdr:row>
          <xdr:rowOff>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14</xdr:row>
          <xdr:rowOff>137160</xdr:rowOff>
        </xdr:from>
        <xdr:to>
          <xdr:col>18</xdr:col>
          <xdr:colOff>365760</xdr:colOff>
          <xdr:row>15</xdr:row>
          <xdr:rowOff>152400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144780</xdr:rowOff>
        </xdr:from>
        <xdr:to>
          <xdr:col>18</xdr:col>
          <xdr:colOff>358140</xdr:colOff>
          <xdr:row>17</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16</xdr:row>
          <xdr:rowOff>144780</xdr:rowOff>
        </xdr:from>
        <xdr:to>
          <xdr:col>18</xdr:col>
          <xdr:colOff>342900</xdr:colOff>
          <xdr:row>18</xdr:row>
          <xdr:rowOff>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7620</xdr:rowOff>
        </xdr:from>
        <xdr:to>
          <xdr:col>18</xdr:col>
          <xdr:colOff>358140</xdr:colOff>
          <xdr:row>19</xdr:row>
          <xdr:rowOff>22860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7620</xdr:rowOff>
        </xdr:from>
        <xdr:to>
          <xdr:col>18</xdr:col>
          <xdr:colOff>350520</xdr:colOff>
          <xdr:row>20</xdr:row>
          <xdr:rowOff>22860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21</xdr:row>
          <xdr:rowOff>137160</xdr:rowOff>
        </xdr:from>
        <xdr:to>
          <xdr:col>18</xdr:col>
          <xdr:colOff>365760</xdr:colOff>
          <xdr:row>22</xdr:row>
          <xdr:rowOff>152400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144780</xdr:rowOff>
        </xdr:from>
        <xdr:to>
          <xdr:col>18</xdr:col>
          <xdr:colOff>358140</xdr:colOff>
          <xdr:row>22</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129540</xdr:rowOff>
        </xdr:from>
        <xdr:to>
          <xdr:col>18</xdr:col>
          <xdr:colOff>350520</xdr:colOff>
          <xdr:row>20</xdr:row>
          <xdr:rowOff>144780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7</xdr:row>
          <xdr:rowOff>495300</xdr:rowOff>
        </xdr:from>
        <xdr:to>
          <xdr:col>11</xdr:col>
          <xdr:colOff>373380</xdr:colOff>
          <xdr:row>9</xdr:row>
          <xdr:rowOff>15240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8</xdr:row>
          <xdr:rowOff>152400</xdr:rowOff>
        </xdr:from>
        <xdr:to>
          <xdr:col>11</xdr:col>
          <xdr:colOff>373380</xdr:colOff>
          <xdr:row>10</xdr:row>
          <xdr:rowOff>7620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7620</xdr:rowOff>
        </xdr:from>
        <xdr:to>
          <xdr:col>11</xdr:col>
          <xdr:colOff>358140</xdr:colOff>
          <xdr:row>11</xdr:row>
          <xdr:rowOff>22860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182880</xdr:rowOff>
        </xdr:from>
        <xdr:to>
          <xdr:col>11</xdr:col>
          <xdr:colOff>350520</xdr:colOff>
          <xdr:row>12</xdr:row>
          <xdr:rowOff>15240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129540</xdr:rowOff>
        </xdr:from>
        <xdr:to>
          <xdr:col>11</xdr:col>
          <xdr:colOff>358140</xdr:colOff>
          <xdr:row>12</xdr:row>
          <xdr:rowOff>144780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xdr:row>
          <xdr:rowOff>144780</xdr:rowOff>
        </xdr:from>
        <xdr:to>
          <xdr:col>11</xdr:col>
          <xdr:colOff>358140</xdr:colOff>
          <xdr:row>14</xdr:row>
          <xdr:rowOff>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13</xdr:row>
          <xdr:rowOff>144780</xdr:rowOff>
        </xdr:from>
        <xdr:to>
          <xdr:col>11</xdr:col>
          <xdr:colOff>342900</xdr:colOff>
          <xdr:row>15</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14</xdr:row>
          <xdr:rowOff>137160</xdr:rowOff>
        </xdr:from>
        <xdr:to>
          <xdr:col>11</xdr:col>
          <xdr:colOff>365760</xdr:colOff>
          <xdr:row>15</xdr:row>
          <xdr:rowOff>152400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144780</xdr:rowOff>
        </xdr:from>
        <xdr:to>
          <xdr:col>11</xdr:col>
          <xdr:colOff>358140</xdr:colOff>
          <xdr:row>17</xdr:row>
          <xdr:rowOff>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16</xdr:row>
          <xdr:rowOff>144780</xdr:rowOff>
        </xdr:from>
        <xdr:to>
          <xdr:col>11</xdr:col>
          <xdr:colOff>342900</xdr:colOff>
          <xdr:row>18</xdr:row>
          <xdr:rowOff>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7620</xdr:rowOff>
        </xdr:from>
        <xdr:to>
          <xdr:col>11</xdr:col>
          <xdr:colOff>358140</xdr:colOff>
          <xdr:row>19</xdr:row>
          <xdr:rowOff>22860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19</xdr:row>
          <xdr:rowOff>7620</xdr:rowOff>
        </xdr:from>
        <xdr:to>
          <xdr:col>11</xdr:col>
          <xdr:colOff>350520</xdr:colOff>
          <xdr:row>20</xdr:row>
          <xdr:rowOff>22860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21</xdr:row>
          <xdr:rowOff>137160</xdr:rowOff>
        </xdr:from>
        <xdr:to>
          <xdr:col>11</xdr:col>
          <xdr:colOff>365760</xdr:colOff>
          <xdr:row>22</xdr:row>
          <xdr:rowOff>152400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144780</xdr:rowOff>
        </xdr:from>
        <xdr:to>
          <xdr:col>11</xdr:col>
          <xdr:colOff>358140</xdr:colOff>
          <xdr:row>22</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19</xdr:row>
          <xdr:rowOff>129540</xdr:rowOff>
        </xdr:from>
        <xdr:to>
          <xdr:col>11</xdr:col>
          <xdr:colOff>350520</xdr:colOff>
          <xdr:row>20</xdr:row>
          <xdr:rowOff>144780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7</xdr:row>
          <xdr:rowOff>495300</xdr:rowOff>
        </xdr:from>
        <xdr:to>
          <xdr:col>12</xdr:col>
          <xdr:colOff>373380</xdr:colOff>
          <xdr:row>9</xdr:row>
          <xdr:rowOff>15240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8</xdr:row>
          <xdr:rowOff>152400</xdr:rowOff>
        </xdr:from>
        <xdr:to>
          <xdr:col>12</xdr:col>
          <xdr:colOff>373380</xdr:colOff>
          <xdr:row>10</xdr:row>
          <xdr:rowOff>7620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xdr:row>
          <xdr:rowOff>7620</xdr:rowOff>
        </xdr:from>
        <xdr:to>
          <xdr:col>12</xdr:col>
          <xdr:colOff>358140</xdr:colOff>
          <xdr:row>11</xdr:row>
          <xdr:rowOff>22860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10</xdr:row>
          <xdr:rowOff>182880</xdr:rowOff>
        </xdr:from>
        <xdr:to>
          <xdr:col>12</xdr:col>
          <xdr:colOff>350520</xdr:colOff>
          <xdr:row>12</xdr:row>
          <xdr:rowOff>15240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129540</xdr:rowOff>
        </xdr:from>
        <xdr:to>
          <xdr:col>12</xdr:col>
          <xdr:colOff>358140</xdr:colOff>
          <xdr:row>12</xdr:row>
          <xdr:rowOff>144780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144780</xdr:rowOff>
        </xdr:from>
        <xdr:to>
          <xdr:col>12</xdr:col>
          <xdr:colOff>358140</xdr:colOff>
          <xdr:row>14</xdr:row>
          <xdr:rowOff>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13</xdr:row>
          <xdr:rowOff>144780</xdr:rowOff>
        </xdr:from>
        <xdr:to>
          <xdr:col>12</xdr:col>
          <xdr:colOff>342900</xdr:colOff>
          <xdr:row>15</xdr:row>
          <xdr:rowOff>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14</xdr:row>
          <xdr:rowOff>137160</xdr:rowOff>
        </xdr:from>
        <xdr:to>
          <xdr:col>12</xdr:col>
          <xdr:colOff>365760</xdr:colOff>
          <xdr:row>15</xdr:row>
          <xdr:rowOff>152400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144780</xdr:rowOff>
        </xdr:from>
        <xdr:to>
          <xdr:col>12</xdr:col>
          <xdr:colOff>358140</xdr:colOff>
          <xdr:row>17</xdr:row>
          <xdr:rowOff>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16</xdr:row>
          <xdr:rowOff>144780</xdr:rowOff>
        </xdr:from>
        <xdr:to>
          <xdr:col>12</xdr:col>
          <xdr:colOff>342900</xdr:colOff>
          <xdr:row>18</xdr:row>
          <xdr:rowOff>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xdr:row>
          <xdr:rowOff>7620</xdr:rowOff>
        </xdr:from>
        <xdr:to>
          <xdr:col>12</xdr:col>
          <xdr:colOff>358140</xdr:colOff>
          <xdr:row>19</xdr:row>
          <xdr:rowOff>22860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19</xdr:row>
          <xdr:rowOff>7620</xdr:rowOff>
        </xdr:from>
        <xdr:to>
          <xdr:col>12</xdr:col>
          <xdr:colOff>350520</xdr:colOff>
          <xdr:row>20</xdr:row>
          <xdr:rowOff>22860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21</xdr:row>
          <xdr:rowOff>137160</xdr:rowOff>
        </xdr:from>
        <xdr:to>
          <xdr:col>12</xdr:col>
          <xdr:colOff>365760</xdr:colOff>
          <xdr:row>22</xdr:row>
          <xdr:rowOff>152400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144780</xdr:rowOff>
        </xdr:from>
        <xdr:to>
          <xdr:col>12</xdr:col>
          <xdr:colOff>358140</xdr:colOff>
          <xdr:row>22</xdr:row>
          <xdr:rowOff>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19</xdr:row>
          <xdr:rowOff>129540</xdr:rowOff>
        </xdr:from>
        <xdr:to>
          <xdr:col>12</xdr:col>
          <xdr:colOff>350520</xdr:colOff>
          <xdr:row>20</xdr:row>
          <xdr:rowOff>144780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7</xdr:row>
          <xdr:rowOff>495300</xdr:rowOff>
        </xdr:from>
        <xdr:to>
          <xdr:col>12</xdr:col>
          <xdr:colOff>373380</xdr:colOff>
          <xdr:row>9</xdr:row>
          <xdr:rowOff>15240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8</xdr:row>
          <xdr:rowOff>152400</xdr:rowOff>
        </xdr:from>
        <xdr:to>
          <xdr:col>12</xdr:col>
          <xdr:colOff>373380</xdr:colOff>
          <xdr:row>10</xdr:row>
          <xdr:rowOff>7620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xdr:row>
          <xdr:rowOff>7620</xdr:rowOff>
        </xdr:from>
        <xdr:to>
          <xdr:col>12</xdr:col>
          <xdr:colOff>358140</xdr:colOff>
          <xdr:row>11</xdr:row>
          <xdr:rowOff>22860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10</xdr:row>
          <xdr:rowOff>182880</xdr:rowOff>
        </xdr:from>
        <xdr:to>
          <xdr:col>12</xdr:col>
          <xdr:colOff>350520</xdr:colOff>
          <xdr:row>12</xdr:row>
          <xdr:rowOff>15240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129540</xdr:rowOff>
        </xdr:from>
        <xdr:to>
          <xdr:col>12</xdr:col>
          <xdr:colOff>358140</xdr:colOff>
          <xdr:row>12</xdr:row>
          <xdr:rowOff>144780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144780</xdr:rowOff>
        </xdr:from>
        <xdr:to>
          <xdr:col>12</xdr:col>
          <xdr:colOff>358140</xdr:colOff>
          <xdr:row>14</xdr:row>
          <xdr:rowOff>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13</xdr:row>
          <xdr:rowOff>144780</xdr:rowOff>
        </xdr:from>
        <xdr:to>
          <xdr:col>12</xdr:col>
          <xdr:colOff>342900</xdr:colOff>
          <xdr:row>15</xdr:row>
          <xdr:rowOff>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14</xdr:row>
          <xdr:rowOff>137160</xdr:rowOff>
        </xdr:from>
        <xdr:to>
          <xdr:col>12</xdr:col>
          <xdr:colOff>365760</xdr:colOff>
          <xdr:row>15</xdr:row>
          <xdr:rowOff>152400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144780</xdr:rowOff>
        </xdr:from>
        <xdr:to>
          <xdr:col>12</xdr:col>
          <xdr:colOff>358140</xdr:colOff>
          <xdr:row>17</xdr:row>
          <xdr:rowOff>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16</xdr:row>
          <xdr:rowOff>144780</xdr:rowOff>
        </xdr:from>
        <xdr:to>
          <xdr:col>12</xdr:col>
          <xdr:colOff>342900</xdr:colOff>
          <xdr:row>18</xdr:row>
          <xdr:rowOff>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xdr:row>
          <xdr:rowOff>7620</xdr:rowOff>
        </xdr:from>
        <xdr:to>
          <xdr:col>12</xdr:col>
          <xdr:colOff>358140</xdr:colOff>
          <xdr:row>19</xdr:row>
          <xdr:rowOff>22860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19</xdr:row>
          <xdr:rowOff>7620</xdr:rowOff>
        </xdr:from>
        <xdr:to>
          <xdr:col>12</xdr:col>
          <xdr:colOff>350520</xdr:colOff>
          <xdr:row>20</xdr:row>
          <xdr:rowOff>22860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21</xdr:row>
          <xdr:rowOff>137160</xdr:rowOff>
        </xdr:from>
        <xdr:to>
          <xdr:col>12</xdr:col>
          <xdr:colOff>365760</xdr:colOff>
          <xdr:row>22</xdr:row>
          <xdr:rowOff>152400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144780</xdr:rowOff>
        </xdr:from>
        <xdr:to>
          <xdr:col>12</xdr:col>
          <xdr:colOff>358140</xdr:colOff>
          <xdr:row>22</xdr:row>
          <xdr:rowOff>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19</xdr:row>
          <xdr:rowOff>129540</xdr:rowOff>
        </xdr:from>
        <xdr:to>
          <xdr:col>12</xdr:col>
          <xdr:colOff>350520</xdr:colOff>
          <xdr:row>20</xdr:row>
          <xdr:rowOff>144780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7</xdr:row>
          <xdr:rowOff>495300</xdr:rowOff>
        </xdr:from>
        <xdr:to>
          <xdr:col>13</xdr:col>
          <xdr:colOff>373380</xdr:colOff>
          <xdr:row>9</xdr:row>
          <xdr:rowOff>15240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8</xdr:row>
          <xdr:rowOff>152400</xdr:rowOff>
        </xdr:from>
        <xdr:to>
          <xdr:col>13</xdr:col>
          <xdr:colOff>373380</xdr:colOff>
          <xdr:row>10</xdr:row>
          <xdr:rowOff>7620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xdr:row>
          <xdr:rowOff>7620</xdr:rowOff>
        </xdr:from>
        <xdr:to>
          <xdr:col>13</xdr:col>
          <xdr:colOff>358140</xdr:colOff>
          <xdr:row>11</xdr:row>
          <xdr:rowOff>22860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10</xdr:row>
          <xdr:rowOff>182880</xdr:rowOff>
        </xdr:from>
        <xdr:to>
          <xdr:col>13</xdr:col>
          <xdr:colOff>350520</xdr:colOff>
          <xdr:row>12</xdr:row>
          <xdr:rowOff>15240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129540</xdr:rowOff>
        </xdr:from>
        <xdr:to>
          <xdr:col>13</xdr:col>
          <xdr:colOff>358140</xdr:colOff>
          <xdr:row>12</xdr:row>
          <xdr:rowOff>144780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144780</xdr:rowOff>
        </xdr:from>
        <xdr:to>
          <xdr:col>13</xdr:col>
          <xdr:colOff>358140</xdr:colOff>
          <xdr:row>14</xdr:row>
          <xdr:rowOff>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13</xdr:row>
          <xdr:rowOff>144780</xdr:rowOff>
        </xdr:from>
        <xdr:to>
          <xdr:col>13</xdr:col>
          <xdr:colOff>342900</xdr:colOff>
          <xdr:row>15</xdr:row>
          <xdr:rowOff>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137160</xdr:rowOff>
        </xdr:from>
        <xdr:to>
          <xdr:col>13</xdr:col>
          <xdr:colOff>365760</xdr:colOff>
          <xdr:row>15</xdr:row>
          <xdr:rowOff>152400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144780</xdr:rowOff>
        </xdr:from>
        <xdr:to>
          <xdr:col>13</xdr:col>
          <xdr:colOff>358140</xdr:colOff>
          <xdr:row>17</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16</xdr:row>
          <xdr:rowOff>144780</xdr:rowOff>
        </xdr:from>
        <xdr:to>
          <xdr:col>13</xdr:col>
          <xdr:colOff>342900</xdr:colOff>
          <xdr:row>18</xdr:row>
          <xdr:rowOff>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7620</xdr:rowOff>
        </xdr:from>
        <xdr:to>
          <xdr:col>13</xdr:col>
          <xdr:colOff>358140</xdr:colOff>
          <xdr:row>19</xdr:row>
          <xdr:rowOff>22860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19</xdr:row>
          <xdr:rowOff>7620</xdr:rowOff>
        </xdr:from>
        <xdr:to>
          <xdr:col>13</xdr:col>
          <xdr:colOff>350520</xdr:colOff>
          <xdr:row>20</xdr:row>
          <xdr:rowOff>22860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21</xdr:row>
          <xdr:rowOff>137160</xdr:rowOff>
        </xdr:from>
        <xdr:to>
          <xdr:col>13</xdr:col>
          <xdr:colOff>365760</xdr:colOff>
          <xdr:row>22</xdr:row>
          <xdr:rowOff>152400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144780</xdr:rowOff>
        </xdr:from>
        <xdr:to>
          <xdr:col>13</xdr:col>
          <xdr:colOff>358140</xdr:colOff>
          <xdr:row>22</xdr:row>
          <xdr:rowOff>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7</xdr:row>
          <xdr:rowOff>495300</xdr:rowOff>
        </xdr:from>
        <xdr:to>
          <xdr:col>13</xdr:col>
          <xdr:colOff>373380</xdr:colOff>
          <xdr:row>9</xdr:row>
          <xdr:rowOff>15240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8</xdr:row>
          <xdr:rowOff>152400</xdr:rowOff>
        </xdr:from>
        <xdr:to>
          <xdr:col>13</xdr:col>
          <xdr:colOff>373380</xdr:colOff>
          <xdr:row>10</xdr:row>
          <xdr:rowOff>7620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xdr:row>
          <xdr:rowOff>7620</xdr:rowOff>
        </xdr:from>
        <xdr:to>
          <xdr:col>13</xdr:col>
          <xdr:colOff>358140</xdr:colOff>
          <xdr:row>11</xdr:row>
          <xdr:rowOff>22860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10</xdr:row>
          <xdr:rowOff>182880</xdr:rowOff>
        </xdr:from>
        <xdr:to>
          <xdr:col>13</xdr:col>
          <xdr:colOff>350520</xdr:colOff>
          <xdr:row>12</xdr:row>
          <xdr:rowOff>15240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129540</xdr:rowOff>
        </xdr:from>
        <xdr:to>
          <xdr:col>13</xdr:col>
          <xdr:colOff>358140</xdr:colOff>
          <xdr:row>12</xdr:row>
          <xdr:rowOff>144780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144780</xdr:rowOff>
        </xdr:from>
        <xdr:to>
          <xdr:col>13</xdr:col>
          <xdr:colOff>358140</xdr:colOff>
          <xdr:row>14</xdr:row>
          <xdr:rowOff>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13</xdr:row>
          <xdr:rowOff>144780</xdr:rowOff>
        </xdr:from>
        <xdr:to>
          <xdr:col>13</xdr:col>
          <xdr:colOff>342900</xdr:colOff>
          <xdr:row>15</xdr:row>
          <xdr:rowOff>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137160</xdr:rowOff>
        </xdr:from>
        <xdr:to>
          <xdr:col>13</xdr:col>
          <xdr:colOff>365760</xdr:colOff>
          <xdr:row>15</xdr:row>
          <xdr:rowOff>152400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144780</xdr:rowOff>
        </xdr:from>
        <xdr:to>
          <xdr:col>13</xdr:col>
          <xdr:colOff>358140</xdr:colOff>
          <xdr:row>17</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16</xdr:row>
          <xdr:rowOff>144780</xdr:rowOff>
        </xdr:from>
        <xdr:to>
          <xdr:col>13</xdr:col>
          <xdr:colOff>342900</xdr:colOff>
          <xdr:row>18</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7620</xdr:rowOff>
        </xdr:from>
        <xdr:to>
          <xdr:col>13</xdr:col>
          <xdr:colOff>358140</xdr:colOff>
          <xdr:row>19</xdr:row>
          <xdr:rowOff>22860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19</xdr:row>
          <xdr:rowOff>7620</xdr:rowOff>
        </xdr:from>
        <xdr:to>
          <xdr:col>13</xdr:col>
          <xdr:colOff>350520</xdr:colOff>
          <xdr:row>20</xdr:row>
          <xdr:rowOff>22860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21</xdr:row>
          <xdr:rowOff>137160</xdr:rowOff>
        </xdr:from>
        <xdr:to>
          <xdr:col>13</xdr:col>
          <xdr:colOff>365760</xdr:colOff>
          <xdr:row>22</xdr:row>
          <xdr:rowOff>152400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144780</xdr:rowOff>
        </xdr:from>
        <xdr:to>
          <xdr:col>13</xdr:col>
          <xdr:colOff>358140</xdr:colOff>
          <xdr:row>22</xdr:row>
          <xdr:rowOff>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7</xdr:row>
          <xdr:rowOff>495300</xdr:rowOff>
        </xdr:from>
        <xdr:to>
          <xdr:col>13</xdr:col>
          <xdr:colOff>373380</xdr:colOff>
          <xdr:row>9</xdr:row>
          <xdr:rowOff>15240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8</xdr:row>
          <xdr:rowOff>152400</xdr:rowOff>
        </xdr:from>
        <xdr:to>
          <xdr:col>13</xdr:col>
          <xdr:colOff>373380</xdr:colOff>
          <xdr:row>10</xdr:row>
          <xdr:rowOff>7620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xdr:row>
          <xdr:rowOff>7620</xdr:rowOff>
        </xdr:from>
        <xdr:to>
          <xdr:col>13</xdr:col>
          <xdr:colOff>358140</xdr:colOff>
          <xdr:row>11</xdr:row>
          <xdr:rowOff>22860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10</xdr:row>
          <xdr:rowOff>182880</xdr:rowOff>
        </xdr:from>
        <xdr:to>
          <xdr:col>13</xdr:col>
          <xdr:colOff>350520</xdr:colOff>
          <xdr:row>12</xdr:row>
          <xdr:rowOff>15240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129540</xdr:rowOff>
        </xdr:from>
        <xdr:to>
          <xdr:col>13</xdr:col>
          <xdr:colOff>358140</xdr:colOff>
          <xdr:row>12</xdr:row>
          <xdr:rowOff>144780</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144780</xdr:rowOff>
        </xdr:from>
        <xdr:to>
          <xdr:col>13</xdr:col>
          <xdr:colOff>358140</xdr:colOff>
          <xdr:row>14</xdr:row>
          <xdr:rowOff>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13</xdr:row>
          <xdr:rowOff>144780</xdr:rowOff>
        </xdr:from>
        <xdr:to>
          <xdr:col>13</xdr:col>
          <xdr:colOff>342900</xdr:colOff>
          <xdr:row>15</xdr:row>
          <xdr:rowOff>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137160</xdr:rowOff>
        </xdr:from>
        <xdr:to>
          <xdr:col>13</xdr:col>
          <xdr:colOff>365760</xdr:colOff>
          <xdr:row>15</xdr:row>
          <xdr:rowOff>152400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144780</xdr:rowOff>
        </xdr:from>
        <xdr:to>
          <xdr:col>13</xdr:col>
          <xdr:colOff>358140</xdr:colOff>
          <xdr:row>17</xdr:row>
          <xdr:rowOff>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16</xdr:row>
          <xdr:rowOff>144780</xdr:rowOff>
        </xdr:from>
        <xdr:to>
          <xdr:col>13</xdr:col>
          <xdr:colOff>342900</xdr:colOff>
          <xdr:row>18</xdr:row>
          <xdr:rowOff>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7620</xdr:rowOff>
        </xdr:from>
        <xdr:to>
          <xdr:col>13</xdr:col>
          <xdr:colOff>358140</xdr:colOff>
          <xdr:row>19</xdr:row>
          <xdr:rowOff>22860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19</xdr:row>
          <xdr:rowOff>7620</xdr:rowOff>
        </xdr:from>
        <xdr:to>
          <xdr:col>13</xdr:col>
          <xdr:colOff>350520</xdr:colOff>
          <xdr:row>20</xdr:row>
          <xdr:rowOff>22860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21</xdr:row>
          <xdr:rowOff>137160</xdr:rowOff>
        </xdr:from>
        <xdr:to>
          <xdr:col>13</xdr:col>
          <xdr:colOff>365760</xdr:colOff>
          <xdr:row>22</xdr:row>
          <xdr:rowOff>152400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144780</xdr:rowOff>
        </xdr:from>
        <xdr:to>
          <xdr:col>13</xdr:col>
          <xdr:colOff>358140</xdr:colOff>
          <xdr:row>22</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8</xdr:row>
          <xdr:rowOff>495300</xdr:rowOff>
        </xdr:from>
        <xdr:to>
          <xdr:col>13</xdr:col>
          <xdr:colOff>373380</xdr:colOff>
          <xdr:row>10</xdr:row>
          <xdr:rowOff>15240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8</xdr:row>
          <xdr:rowOff>495300</xdr:rowOff>
        </xdr:from>
        <xdr:to>
          <xdr:col>13</xdr:col>
          <xdr:colOff>373380</xdr:colOff>
          <xdr:row>10</xdr:row>
          <xdr:rowOff>15240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8</xdr:row>
          <xdr:rowOff>495300</xdr:rowOff>
        </xdr:from>
        <xdr:to>
          <xdr:col>13</xdr:col>
          <xdr:colOff>373380</xdr:colOff>
          <xdr:row>10</xdr:row>
          <xdr:rowOff>15240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8</xdr:row>
          <xdr:rowOff>495300</xdr:rowOff>
        </xdr:from>
        <xdr:to>
          <xdr:col>13</xdr:col>
          <xdr:colOff>373380</xdr:colOff>
          <xdr:row>10</xdr:row>
          <xdr:rowOff>15240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7</xdr:row>
          <xdr:rowOff>495300</xdr:rowOff>
        </xdr:from>
        <xdr:to>
          <xdr:col>13</xdr:col>
          <xdr:colOff>373380</xdr:colOff>
          <xdr:row>9</xdr:row>
          <xdr:rowOff>15240</xdr:rowOff>
        </xdr:to>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8</xdr:row>
          <xdr:rowOff>152400</xdr:rowOff>
        </xdr:from>
        <xdr:to>
          <xdr:col>13</xdr:col>
          <xdr:colOff>373380</xdr:colOff>
          <xdr:row>10</xdr:row>
          <xdr:rowOff>7620</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7</xdr:row>
          <xdr:rowOff>495300</xdr:rowOff>
        </xdr:from>
        <xdr:to>
          <xdr:col>13</xdr:col>
          <xdr:colOff>373380</xdr:colOff>
          <xdr:row>9</xdr:row>
          <xdr:rowOff>15240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8</xdr:row>
          <xdr:rowOff>152400</xdr:rowOff>
        </xdr:from>
        <xdr:to>
          <xdr:col>13</xdr:col>
          <xdr:colOff>373380</xdr:colOff>
          <xdr:row>10</xdr:row>
          <xdr:rowOff>7620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7</xdr:row>
          <xdr:rowOff>495300</xdr:rowOff>
        </xdr:from>
        <xdr:to>
          <xdr:col>13</xdr:col>
          <xdr:colOff>373380</xdr:colOff>
          <xdr:row>9</xdr:row>
          <xdr:rowOff>15240</xdr:rowOff>
        </xdr:to>
        <xdr:sp macro="" textlink="">
          <xdr:nvSpPr>
            <xdr:cNvPr id="2420" name="Check Box 372"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8</xdr:row>
          <xdr:rowOff>152400</xdr:rowOff>
        </xdr:from>
        <xdr:to>
          <xdr:col>13</xdr:col>
          <xdr:colOff>373380</xdr:colOff>
          <xdr:row>10</xdr:row>
          <xdr:rowOff>7620</xdr:rowOff>
        </xdr:to>
        <xdr:sp macro="" textlink="">
          <xdr:nvSpPr>
            <xdr:cNvPr id="2421" name="Check Box 373"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7620</xdr:rowOff>
        </xdr:from>
        <xdr:to>
          <xdr:col>13</xdr:col>
          <xdr:colOff>358140</xdr:colOff>
          <xdr:row>20</xdr:row>
          <xdr:rowOff>22860</xdr:rowOff>
        </xdr:to>
        <xdr:sp macro="" textlink="">
          <xdr:nvSpPr>
            <xdr:cNvPr id="2435" name="Check Box 387" hidden="1">
              <a:extLst>
                <a:ext uri="{63B3BB69-23CF-44E3-9099-C40C66FF867C}">
                  <a14:compatExt spid="_x0000_s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20</xdr:row>
          <xdr:rowOff>7620</xdr:rowOff>
        </xdr:from>
        <xdr:to>
          <xdr:col>13</xdr:col>
          <xdr:colOff>350520</xdr:colOff>
          <xdr:row>21</xdr:row>
          <xdr:rowOff>22860</xdr:rowOff>
        </xdr:to>
        <xdr:sp macro="" textlink="">
          <xdr:nvSpPr>
            <xdr:cNvPr id="2436" name="Check Box 388" hidden="1">
              <a:extLst>
                <a:ext uri="{63B3BB69-23CF-44E3-9099-C40C66FF867C}">
                  <a14:compatExt spid="_x0000_s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7620</xdr:rowOff>
        </xdr:from>
        <xdr:to>
          <xdr:col>13</xdr:col>
          <xdr:colOff>358140</xdr:colOff>
          <xdr:row>20</xdr:row>
          <xdr:rowOff>22860</xdr:rowOff>
        </xdr:to>
        <xdr:sp macro="" textlink="">
          <xdr:nvSpPr>
            <xdr:cNvPr id="2437" name="Check Box 389" hidden="1">
              <a:extLst>
                <a:ext uri="{63B3BB69-23CF-44E3-9099-C40C66FF867C}">
                  <a14:compatExt spid="_x0000_s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20</xdr:row>
          <xdr:rowOff>7620</xdr:rowOff>
        </xdr:from>
        <xdr:to>
          <xdr:col>13</xdr:col>
          <xdr:colOff>350520</xdr:colOff>
          <xdr:row>21</xdr:row>
          <xdr:rowOff>22860</xdr:rowOff>
        </xdr:to>
        <xdr:sp macro="" textlink="">
          <xdr:nvSpPr>
            <xdr:cNvPr id="2438" name="Check Box 390" hidden="1">
              <a:extLst>
                <a:ext uri="{63B3BB69-23CF-44E3-9099-C40C66FF867C}">
                  <a14:compatExt spid="_x0000_s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7620</xdr:rowOff>
        </xdr:from>
        <xdr:to>
          <xdr:col>13</xdr:col>
          <xdr:colOff>358140</xdr:colOff>
          <xdr:row>20</xdr:row>
          <xdr:rowOff>22860</xdr:rowOff>
        </xdr:to>
        <xdr:sp macro="" textlink="">
          <xdr:nvSpPr>
            <xdr:cNvPr id="2439" name="Check Box 391" hidden="1">
              <a:extLst>
                <a:ext uri="{63B3BB69-23CF-44E3-9099-C40C66FF867C}">
                  <a14:compatExt spid="_x0000_s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20</xdr:row>
          <xdr:rowOff>7620</xdr:rowOff>
        </xdr:from>
        <xdr:to>
          <xdr:col>13</xdr:col>
          <xdr:colOff>350520</xdr:colOff>
          <xdr:row>21</xdr:row>
          <xdr:rowOff>22860</xdr:rowOff>
        </xdr:to>
        <xdr:sp macro="" textlink="">
          <xdr:nvSpPr>
            <xdr:cNvPr id="2440" name="Check Box 392" hidden="1">
              <a:extLst>
                <a:ext uri="{63B3BB69-23CF-44E3-9099-C40C66FF867C}">
                  <a14:compatExt spid="_x0000_s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7620</xdr:rowOff>
        </xdr:from>
        <xdr:to>
          <xdr:col>13</xdr:col>
          <xdr:colOff>358140</xdr:colOff>
          <xdr:row>20</xdr:row>
          <xdr:rowOff>22860</xdr:rowOff>
        </xdr:to>
        <xdr:sp macro="" textlink="">
          <xdr:nvSpPr>
            <xdr:cNvPr id="2441" name="Check Box 393" hidden="1">
              <a:extLst>
                <a:ext uri="{63B3BB69-23CF-44E3-9099-C40C66FF867C}">
                  <a14:compatExt spid="_x0000_s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20</xdr:row>
          <xdr:rowOff>7620</xdr:rowOff>
        </xdr:from>
        <xdr:to>
          <xdr:col>13</xdr:col>
          <xdr:colOff>350520</xdr:colOff>
          <xdr:row>21</xdr:row>
          <xdr:rowOff>22860</xdr:rowOff>
        </xdr:to>
        <xdr:sp macro="" textlink="">
          <xdr:nvSpPr>
            <xdr:cNvPr id="2442" name="Check Box 394" hidden="1">
              <a:extLst>
                <a:ext uri="{63B3BB69-23CF-44E3-9099-C40C66FF867C}">
                  <a14:compatExt spid="_x0000_s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7</xdr:row>
          <xdr:rowOff>495300</xdr:rowOff>
        </xdr:from>
        <xdr:to>
          <xdr:col>14</xdr:col>
          <xdr:colOff>373380</xdr:colOff>
          <xdr:row>9</xdr:row>
          <xdr:rowOff>15240</xdr:rowOff>
        </xdr:to>
        <xdr:sp macro="" textlink="">
          <xdr:nvSpPr>
            <xdr:cNvPr id="2443" name="Check Box 395" hidden="1">
              <a:extLst>
                <a:ext uri="{63B3BB69-23CF-44E3-9099-C40C66FF867C}">
                  <a14:compatExt spid="_x0000_s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8</xdr:row>
          <xdr:rowOff>152400</xdr:rowOff>
        </xdr:from>
        <xdr:to>
          <xdr:col>14</xdr:col>
          <xdr:colOff>373380</xdr:colOff>
          <xdr:row>10</xdr:row>
          <xdr:rowOff>7620</xdr:rowOff>
        </xdr:to>
        <xdr:sp macro="" textlink="">
          <xdr:nvSpPr>
            <xdr:cNvPr id="2444" name="Check Box 396" hidden="1">
              <a:extLst>
                <a:ext uri="{63B3BB69-23CF-44E3-9099-C40C66FF867C}">
                  <a14:compatExt spid="_x0000_s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xdr:row>
          <xdr:rowOff>7620</xdr:rowOff>
        </xdr:from>
        <xdr:to>
          <xdr:col>14</xdr:col>
          <xdr:colOff>358140</xdr:colOff>
          <xdr:row>11</xdr:row>
          <xdr:rowOff>22860</xdr:rowOff>
        </xdr:to>
        <xdr:sp macro="" textlink="">
          <xdr:nvSpPr>
            <xdr:cNvPr id="2445" name="Check Box 397" hidden="1">
              <a:extLst>
                <a:ext uri="{63B3BB69-23CF-44E3-9099-C40C66FF867C}">
                  <a14:compatExt spid="_x0000_s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10</xdr:row>
          <xdr:rowOff>182880</xdr:rowOff>
        </xdr:from>
        <xdr:to>
          <xdr:col>14</xdr:col>
          <xdr:colOff>350520</xdr:colOff>
          <xdr:row>12</xdr:row>
          <xdr:rowOff>15240</xdr:rowOff>
        </xdr:to>
        <xdr:sp macro="" textlink="">
          <xdr:nvSpPr>
            <xdr:cNvPr id="2446" name="Check Box 398" hidden="1">
              <a:extLst>
                <a:ext uri="{63B3BB69-23CF-44E3-9099-C40C66FF867C}">
                  <a14:compatExt spid="_x0000_s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xdr:row>
          <xdr:rowOff>129540</xdr:rowOff>
        </xdr:from>
        <xdr:to>
          <xdr:col>14</xdr:col>
          <xdr:colOff>358140</xdr:colOff>
          <xdr:row>12</xdr:row>
          <xdr:rowOff>144780</xdr:rowOff>
        </xdr:to>
        <xdr:sp macro="" textlink="">
          <xdr:nvSpPr>
            <xdr:cNvPr id="2447" name="Check Box 399" hidden="1">
              <a:extLst>
                <a:ext uri="{63B3BB69-23CF-44E3-9099-C40C66FF867C}">
                  <a14:compatExt spid="_x0000_s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xdr:row>
          <xdr:rowOff>144780</xdr:rowOff>
        </xdr:from>
        <xdr:to>
          <xdr:col>14</xdr:col>
          <xdr:colOff>358140</xdr:colOff>
          <xdr:row>14</xdr:row>
          <xdr:rowOff>0</xdr:rowOff>
        </xdr:to>
        <xdr:sp macro="" textlink="">
          <xdr:nvSpPr>
            <xdr:cNvPr id="2448" name="Check Box 400"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13</xdr:row>
          <xdr:rowOff>144780</xdr:rowOff>
        </xdr:from>
        <xdr:to>
          <xdr:col>14</xdr:col>
          <xdr:colOff>342900</xdr:colOff>
          <xdr:row>15</xdr:row>
          <xdr:rowOff>0</xdr:rowOff>
        </xdr:to>
        <xdr:sp macro="" textlink="">
          <xdr:nvSpPr>
            <xdr:cNvPr id="2449" name="Check Box 401" hidden="1">
              <a:extLst>
                <a:ext uri="{63B3BB69-23CF-44E3-9099-C40C66FF867C}">
                  <a14:compatExt spid="_x0000_s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14</xdr:row>
          <xdr:rowOff>137160</xdr:rowOff>
        </xdr:from>
        <xdr:to>
          <xdr:col>14</xdr:col>
          <xdr:colOff>365760</xdr:colOff>
          <xdr:row>15</xdr:row>
          <xdr:rowOff>152400</xdr:rowOff>
        </xdr:to>
        <xdr:sp macro="" textlink="">
          <xdr:nvSpPr>
            <xdr:cNvPr id="2450" name="Check Box 402" hidden="1">
              <a:extLst>
                <a:ext uri="{63B3BB69-23CF-44E3-9099-C40C66FF867C}">
                  <a14:compatExt spid="_x0000_s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144780</xdr:rowOff>
        </xdr:from>
        <xdr:to>
          <xdr:col>14</xdr:col>
          <xdr:colOff>358140</xdr:colOff>
          <xdr:row>17</xdr:row>
          <xdr:rowOff>0</xdr:rowOff>
        </xdr:to>
        <xdr:sp macro="" textlink="">
          <xdr:nvSpPr>
            <xdr:cNvPr id="2451" name="Check Box 403"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16</xdr:row>
          <xdr:rowOff>144780</xdr:rowOff>
        </xdr:from>
        <xdr:to>
          <xdr:col>14</xdr:col>
          <xdr:colOff>342900</xdr:colOff>
          <xdr:row>18</xdr:row>
          <xdr:rowOff>0</xdr:rowOff>
        </xdr:to>
        <xdr:sp macro="" textlink="">
          <xdr:nvSpPr>
            <xdr:cNvPr id="2452" name="Check Box 404"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7620</xdr:rowOff>
        </xdr:from>
        <xdr:to>
          <xdr:col>14</xdr:col>
          <xdr:colOff>358140</xdr:colOff>
          <xdr:row>19</xdr:row>
          <xdr:rowOff>22860</xdr:rowOff>
        </xdr:to>
        <xdr:sp macro="" textlink="">
          <xdr:nvSpPr>
            <xdr:cNvPr id="2453" name="Check Box 405" hidden="1">
              <a:extLst>
                <a:ext uri="{63B3BB69-23CF-44E3-9099-C40C66FF867C}">
                  <a14:compatExt spid="_x0000_s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xdr:row>
          <xdr:rowOff>7620</xdr:rowOff>
        </xdr:from>
        <xdr:to>
          <xdr:col>14</xdr:col>
          <xdr:colOff>350520</xdr:colOff>
          <xdr:row>20</xdr:row>
          <xdr:rowOff>22860</xdr:rowOff>
        </xdr:to>
        <xdr:sp macro="" textlink="">
          <xdr:nvSpPr>
            <xdr:cNvPr id="2454" name="Check Box 406" hidden="1">
              <a:extLst>
                <a:ext uri="{63B3BB69-23CF-44E3-9099-C40C66FF867C}">
                  <a14:compatExt spid="_x0000_s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21</xdr:row>
          <xdr:rowOff>137160</xdr:rowOff>
        </xdr:from>
        <xdr:to>
          <xdr:col>14</xdr:col>
          <xdr:colOff>365760</xdr:colOff>
          <xdr:row>22</xdr:row>
          <xdr:rowOff>152400</xdr:rowOff>
        </xdr:to>
        <xdr:sp macro="" textlink="">
          <xdr:nvSpPr>
            <xdr:cNvPr id="2455" name="Check Box 407" hidden="1">
              <a:extLst>
                <a:ext uri="{63B3BB69-23CF-44E3-9099-C40C66FF867C}">
                  <a14:compatExt spid="_x0000_s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144780</xdr:rowOff>
        </xdr:from>
        <xdr:to>
          <xdr:col>14</xdr:col>
          <xdr:colOff>358140</xdr:colOff>
          <xdr:row>22</xdr:row>
          <xdr:rowOff>0</xdr:rowOff>
        </xdr:to>
        <xdr:sp macro="" textlink="">
          <xdr:nvSpPr>
            <xdr:cNvPr id="2456" name="Check Box 408" hidden="1">
              <a:extLst>
                <a:ext uri="{63B3BB69-23CF-44E3-9099-C40C66FF867C}">
                  <a14:compatExt spid="_x0000_s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xdr:row>
          <xdr:rowOff>129540</xdr:rowOff>
        </xdr:from>
        <xdr:to>
          <xdr:col>14</xdr:col>
          <xdr:colOff>350520</xdr:colOff>
          <xdr:row>20</xdr:row>
          <xdr:rowOff>144780</xdr:rowOff>
        </xdr:to>
        <xdr:sp macro="" textlink="">
          <xdr:nvSpPr>
            <xdr:cNvPr id="2457" name="Check Box 409" hidden="1">
              <a:extLst>
                <a:ext uri="{63B3BB69-23CF-44E3-9099-C40C66FF867C}">
                  <a14:compatExt spid="_x0000_s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7</xdr:row>
          <xdr:rowOff>495300</xdr:rowOff>
        </xdr:from>
        <xdr:to>
          <xdr:col>14</xdr:col>
          <xdr:colOff>373380</xdr:colOff>
          <xdr:row>9</xdr:row>
          <xdr:rowOff>15240</xdr:rowOff>
        </xdr:to>
        <xdr:sp macro="" textlink="">
          <xdr:nvSpPr>
            <xdr:cNvPr id="2458" name="Check Box 410" hidden="1">
              <a:extLst>
                <a:ext uri="{63B3BB69-23CF-44E3-9099-C40C66FF867C}">
                  <a14:compatExt spid="_x0000_s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8</xdr:row>
          <xdr:rowOff>152400</xdr:rowOff>
        </xdr:from>
        <xdr:to>
          <xdr:col>14</xdr:col>
          <xdr:colOff>373380</xdr:colOff>
          <xdr:row>10</xdr:row>
          <xdr:rowOff>7620</xdr:rowOff>
        </xdr:to>
        <xdr:sp macro="" textlink="">
          <xdr:nvSpPr>
            <xdr:cNvPr id="2459" name="Check Box 411" hidden="1">
              <a:extLst>
                <a:ext uri="{63B3BB69-23CF-44E3-9099-C40C66FF867C}">
                  <a14:compatExt spid="_x0000_s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xdr:row>
          <xdr:rowOff>7620</xdr:rowOff>
        </xdr:from>
        <xdr:to>
          <xdr:col>14</xdr:col>
          <xdr:colOff>358140</xdr:colOff>
          <xdr:row>11</xdr:row>
          <xdr:rowOff>22860</xdr:rowOff>
        </xdr:to>
        <xdr:sp macro="" textlink="">
          <xdr:nvSpPr>
            <xdr:cNvPr id="2460" name="Check Box 412" hidden="1">
              <a:extLst>
                <a:ext uri="{63B3BB69-23CF-44E3-9099-C40C66FF867C}">
                  <a14:compatExt spid="_x0000_s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10</xdr:row>
          <xdr:rowOff>182880</xdr:rowOff>
        </xdr:from>
        <xdr:to>
          <xdr:col>14</xdr:col>
          <xdr:colOff>350520</xdr:colOff>
          <xdr:row>12</xdr:row>
          <xdr:rowOff>15240</xdr:rowOff>
        </xdr:to>
        <xdr:sp macro="" textlink="">
          <xdr:nvSpPr>
            <xdr:cNvPr id="2461" name="Check Box 413" hidden="1">
              <a:extLst>
                <a:ext uri="{63B3BB69-23CF-44E3-9099-C40C66FF867C}">
                  <a14:compatExt spid="_x0000_s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xdr:row>
          <xdr:rowOff>129540</xdr:rowOff>
        </xdr:from>
        <xdr:to>
          <xdr:col>14</xdr:col>
          <xdr:colOff>358140</xdr:colOff>
          <xdr:row>12</xdr:row>
          <xdr:rowOff>144780</xdr:rowOff>
        </xdr:to>
        <xdr:sp macro="" textlink="">
          <xdr:nvSpPr>
            <xdr:cNvPr id="2462" name="Check Box 414" hidden="1">
              <a:extLst>
                <a:ext uri="{63B3BB69-23CF-44E3-9099-C40C66FF867C}">
                  <a14:compatExt spid="_x0000_s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xdr:row>
          <xdr:rowOff>144780</xdr:rowOff>
        </xdr:from>
        <xdr:to>
          <xdr:col>14</xdr:col>
          <xdr:colOff>358140</xdr:colOff>
          <xdr:row>14</xdr:row>
          <xdr:rowOff>0</xdr:rowOff>
        </xdr:to>
        <xdr:sp macro="" textlink="">
          <xdr:nvSpPr>
            <xdr:cNvPr id="2463" name="Check Box 415"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13</xdr:row>
          <xdr:rowOff>144780</xdr:rowOff>
        </xdr:from>
        <xdr:to>
          <xdr:col>14</xdr:col>
          <xdr:colOff>342900</xdr:colOff>
          <xdr:row>15</xdr:row>
          <xdr:rowOff>0</xdr:rowOff>
        </xdr:to>
        <xdr:sp macro="" textlink="">
          <xdr:nvSpPr>
            <xdr:cNvPr id="2464" name="Check Box 416" hidden="1">
              <a:extLst>
                <a:ext uri="{63B3BB69-23CF-44E3-9099-C40C66FF867C}">
                  <a14:compatExt spid="_x0000_s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14</xdr:row>
          <xdr:rowOff>137160</xdr:rowOff>
        </xdr:from>
        <xdr:to>
          <xdr:col>14</xdr:col>
          <xdr:colOff>365760</xdr:colOff>
          <xdr:row>15</xdr:row>
          <xdr:rowOff>152400</xdr:rowOff>
        </xdr:to>
        <xdr:sp macro="" textlink="">
          <xdr:nvSpPr>
            <xdr:cNvPr id="2465" name="Check Box 417" hidden="1">
              <a:extLst>
                <a:ext uri="{63B3BB69-23CF-44E3-9099-C40C66FF867C}">
                  <a14:compatExt spid="_x0000_s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144780</xdr:rowOff>
        </xdr:from>
        <xdr:to>
          <xdr:col>14</xdr:col>
          <xdr:colOff>358140</xdr:colOff>
          <xdr:row>17</xdr:row>
          <xdr:rowOff>0</xdr:rowOff>
        </xdr:to>
        <xdr:sp macro="" textlink="">
          <xdr:nvSpPr>
            <xdr:cNvPr id="2466" name="Check Box 418" hidden="1">
              <a:extLst>
                <a:ext uri="{63B3BB69-23CF-44E3-9099-C40C66FF867C}">
                  <a14:compatExt spid="_x0000_s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16</xdr:row>
          <xdr:rowOff>144780</xdr:rowOff>
        </xdr:from>
        <xdr:to>
          <xdr:col>14</xdr:col>
          <xdr:colOff>342900</xdr:colOff>
          <xdr:row>18</xdr:row>
          <xdr:rowOff>0</xdr:rowOff>
        </xdr:to>
        <xdr:sp macro="" textlink="">
          <xdr:nvSpPr>
            <xdr:cNvPr id="2467" name="Check Box 419" hidden="1">
              <a:extLst>
                <a:ext uri="{63B3BB69-23CF-44E3-9099-C40C66FF867C}">
                  <a14:compatExt spid="_x0000_s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7620</xdr:rowOff>
        </xdr:from>
        <xdr:to>
          <xdr:col>14</xdr:col>
          <xdr:colOff>358140</xdr:colOff>
          <xdr:row>19</xdr:row>
          <xdr:rowOff>22860</xdr:rowOff>
        </xdr:to>
        <xdr:sp macro="" textlink="">
          <xdr:nvSpPr>
            <xdr:cNvPr id="2468" name="Check Box 420" hidden="1">
              <a:extLst>
                <a:ext uri="{63B3BB69-23CF-44E3-9099-C40C66FF867C}">
                  <a14:compatExt spid="_x0000_s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xdr:row>
          <xdr:rowOff>7620</xdr:rowOff>
        </xdr:from>
        <xdr:to>
          <xdr:col>14</xdr:col>
          <xdr:colOff>350520</xdr:colOff>
          <xdr:row>20</xdr:row>
          <xdr:rowOff>22860</xdr:rowOff>
        </xdr:to>
        <xdr:sp macro="" textlink="">
          <xdr:nvSpPr>
            <xdr:cNvPr id="2469" name="Check Box 421"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21</xdr:row>
          <xdr:rowOff>137160</xdr:rowOff>
        </xdr:from>
        <xdr:to>
          <xdr:col>14</xdr:col>
          <xdr:colOff>365760</xdr:colOff>
          <xdr:row>22</xdr:row>
          <xdr:rowOff>152400</xdr:rowOff>
        </xdr:to>
        <xdr:sp macro="" textlink="">
          <xdr:nvSpPr>
            <xdr:cNvPr id="2470" name="Check Box 422"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144780</xdr:rowOff>
        </xdr:from>
        <xdr:to>
          <xdr:col>14</xdr:col>
          <xdr:colOff>358140</xdr:colOff>
          <xdr:row>22</xdr:row>
          <xdr:rowOff>0</xdr:rowOff>
        </xdr:to>
        <xdr:sp macro="" textlink="">
          <xdr:nvSpPr>
            <xdr:cNvPr id="2471" name="Check Box 423"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xdr:row>
          <xdr:rowOff>129540</xdr:rowOff>
        </xdr:from>
        <xdr:to>
          <xdr:col>14</xdr:col>
          <xdr:colOff>350520</xdr:colOff>
          <xdr:row>20</xdr:row>
          <xdr:rowOff>144780</xdr:rowOff>
        </xdr:to>
        <xdr:sp macro="" textlink="">
          <xdr:nvSpPr>
            <xdr:cNvPr id="2472" name="Check Box 424"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7</xdr:row>
          <xdr:rowOff>495300</xdr:rowOff>
        </xdr:from>
        <xdr:to>
          <xdr:col>14</xdr:col>
          <xdr:colOff>373380</xdr:colOff>
          <xdr:row>9</xdr:row>
          <xdr:rowOff>15240</xdr:rowOff>
        </xdr:to>
        <xdr:sp macro="" textlink="">
          <xdr:nvSpPr>
            <xdr:cNvPr id="2473" name="Check Box 425"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8</xdr:row>
          <xdr:rowOff>152400</xdr:rowOff>
        </xdr:from>
        <xdr:to>
          <xdr:col>14</xdr:col>
          <xdr:colOff>373380</xdr:colOff>
          <xdr:row>10</xdr:row>
          <xdr:rowOff>7620</xdr:rowOff>
        </xdr:to>
        <xdr:sp macro="" textlink="">
          <xdr:nvSpPr>
            <xdr:cNvPr id="2474" name="Check Box 426"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xdr:row>
          <xdr:rowOff>7620</xdr:rowOff>
        </xdr:from>
        <xdr:to>
          <xdr:col>14</xdr:col>
          <xdr:colOff>358140</xdr:colOff>
          <xdr:row>11</xdr:row>
          <xdr:rowOff>22860</xdr:rowOff>
        </xdr:to>
        <xdr:sp macro="" textlink="">
          <xdr:nvSpPr>
            <xdr:cNvPr id="2475" name="Check Box 427" hidden="1">
              <a:extLst>
                <a:ext uri="{63B3BB69-23CF-44E3-9099-C40C66FF867C}">
                  <a14:compatExt spid="_x0000_s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10</xdr:row>
          <xdr:rowOff>182880</xdr:rowOff>
        </xdr:from>
        <xdr:to>
          <xdr:col>14</xdr:col>
          <xdr:colOff>350520</xdr:colOff>
          <xdr:row>12</xdr:row>
          <xdr:rowOff>15240</xdr:rowOff>
        </xdr:to>
        <xdr:sp macro="" textlink="">
          <xdr:nvSpPr>
            <xdr:cNvPr id="2476" name="Check Box 428" hidden="1">
              <a:extLst>
                <a:ext uri="{63B3BB69-23CF-44E3-9099-C40C66FF867C}">
                  <a14:compatExt spid="_x0000_s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xdr:row>
          <xdr:rowOff>129540</xdr:rowOff>
        </xdr:from>
        <xdr:to>
          <xdr:col>14</xdr:col>
          <xdr:colOff>358140</xdr:colOff>
          <xdr:row>12</xdr:row>
          <xdr:rowOff>144780</xdr:rowOff>
        </xdr:to>
        <xdr:sp macro="" textlink="">
          <xdr:nvSpPr>
            <xdr:cNvPr id="2477" name="Check Box 429" hidden="1">
              <a:extLst>
                <a:ext uri="{63B3BB69-23CF-44E3-9099-C40C66FF867C}">
                  <a14:compatExt spid="_x0000_s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xdr:row>
          <xdr:rowOff>144780</xdr:rowOff>
        </xdr:from>
        <xdr:to>
          <xdr:col>14</xdr:col>
          <xdr:colOff>358140</xdr:colOff>
          <xdr:row>14</xdr:row>
          <xdr:rowOff>0</xdr:rowOff>
        </xdr:to>
        <xdr:sp macro="" textlink="">
          <xdr:nvSpPr>
            <xdr:cNvPr id="2478" name="Check Box 430"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13</xdr:row>
          <xdr:rowOff>144780</xdr:rowOff>
        </xdr:from>
        <xdr:to>
          <xdr:col>14</xdr:col>
          <xdr:colOff>342900</xdr:colOff>
          <xdr:row>15</xdr:row>
          <xdr:rowOff>0</xdr:rowOff>
        </xdr:to>
        <xdr:sp macro="" textlink="">
          <xdr:nvSpPr>
            <xdr:cNvPr id="2479" name="Check Box 431"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14</xdr:row>
          <xdr:rowOff>137160</xdr:rowOff>
        </xdr:from>
        <xdr:to>
          <xdr:col>14</xdr:col>
          <xdr:colOff>365760</xdr:colOff>
          <xdr:row>15</xdr:row>
          <xdr:rowOff>152400</xdr:rowOff>
        </xdr:to>
        <xdr:sp macro="" textlink="">
          <xdr:nvSpPr>
            <xdr:cNvPr id="2480" name="Check Box 432"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144780</xdr:rowOff>
        </xdr:from>
        <xdr:to>
          <xdr:col>14</xdr:col>
          <xdr:colOff>358140</xdr:colOff>
          <xdr:row>17</xdr:row>
          <xdr:rowOff>0</xdr:rowOff>
        </xdr:to>
        <xdr:sp macro="" textlink="">
          <xdr:nvSpPr>
            <xdr:cNvPr id="2481" name="Check Box 433"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16</xdr:row>
          <xdr:rowOff>144780</xdr:rowOff>
        </xdr:from>
        <xdr:to>
          <xdr:col>14</xdr:col>
          <xdr:colOff>342900</xdr:colOff>
          <xdr:row>18</xdr:row>
          <xdr:rowOff>0</xdr:rowOff>
        </xdr:to>
        <xdr:sp macro="" textlink="">
          <xdr:nvSpPr>
            <xdr:cNvPr id="2482" name="Check Box 434" hidden="1">
              <a:extLst>
                <a:ext uri="{63B3BB69-23CF-44E3-9099-C40C66FF867C}">
                  <a14:compatExt spid="_x0000_s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7620</xdr:rowOff>
        </xdr:from>
        <xdr:to>
          <xdr:col>14</xdr:col>
          <xdr:colOff>358140</xdr:colOff>
          <xdr:row>19</xdr:row>
          <xdr:rowOff>22860</xdr:rowOff>
        </xdr:to>
        <xdr:sp macro="" textlink="">
          <xdr:nvSpPr>
            <xdr:cNvPr id="2483" name="Check Box 435"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xdr:row>
          <xdr:rowOff>7620</xdr:rowOff>
        </xdr:from>
        <xdr:to>
          <xdr:col>14</xdr:col>
          <xdr:colOff>350520</xdr:colOff>
          <xdr:row>20</xdr:row>
          <xdr:rowOff>22860</xdr:rowOff>
        </xdr:to>
        <xdr:sp macro="" textlink="">
          <xdr:nvSpPr>
            <xdr:cNvPr id="2484" name="Check Box 436" hidden="1">
              <a:extLst>
                <a:ext uri="{63B3BB69-23CF-44E3-9099-C40C66FF867C}">
                  <a14:compatExt spid="_x0000_s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21</xdr:row>
          <xdr:rowOff>137160</xdr:rowOff>
        </xdr:from>
        <xdr:to>
          <xdr:col>14</xdr:col>
          <xdr:colOff>365760</xdr:colOff>
          <xdr:row>22</xdr:row>
          <xdr:rowOff>152400</xdr:rowOff>
        </xdr:to>
        <xdr:sp macro="" textlink="">
          <xdr:nvSpPr>
            <xdr:cNvPr id="2485" name="Check Box 437" hidden="1">
              <a:extLst>
                <a:ext uri="{63B3BB69-23CF-44E3-9099-C40C66FF867C}">
                  <a14:compatExt spid="_x0000_s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144780</xdr:rowOff>
        </xdr:from>
        <xdr:to>
          <xdr:col>14</xdr:col>
          <xdr:colOff>358140</xdr:colOff>
          <xdr:row>22</xdr:row>
          <xdr:rowOff>0</xdr:rowOff>
        </xdr:to>
        <xdr:sp macro="" textlink="">
          <xdr:nvSpPr>
            <xdr:cNvPr id="2486" name="Check Box 438"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xdr:row>
          <xdr:rowOff>129540</xdr:rowOff>
        </xdr:from>
        <xdr:to>
          <xdr:col>14</xdr:col>
          <xdr:colOff>350520</xdr:colOff>
          <xdr:row>20</xdr:row>
          <xdr:rowOff>144780</xdr:rowOff>
        </xdr:to>
        <xdr:sp macro="" textlink="">
          <xdr:nvSpPr>
            <xdr:cNvPr id="2487" name="Check Box 439"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7</xdr:row>
          <xdr:rowOff>495300</xdr:rowOff>
        </xdr:from>
        <xdr:to>
          <xdr:col>15</xdr:col>
          <xdr:colOff>373380</xdr:colOff>
          <xdr:row>9</xdr:row>
          <xdr:rowOff>15240</xdr:rowOff>
        </xdr:to>
        <xdr:sp macro="" textlink="">
          <xdr:nvSpPr>
            <xdr:cNvPr id="2488" name="Check Box 440"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8</xdr:row>
          <xdr:rowOff>152400</xdr:rowOff>
        </xdr:from>
        <xdr:to>
          <xdr:col>15</xdr:col>
          <xdr:colOff>373380</xdr:colOff>
          <xdr:row>10</xdr:row>
          <xdr:rowOff>7620</xdr:rowOff>
        </xdr:to>
        <xdr:sp macro="" textlink="">
          <xdr:nvSpPr>
            <xdr:cNvPr id="2489" name="Check Box 441"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7620</xdr:rowOff>
        </xdr:from>
        <xdr:to>
          <xdr:col>15</xdr:col>
          <xdr:colOff>358140</xdr:colOff>
          <xdr:row>11</xdr:row>
          <xdr:rowOff>22860</xdr:rowOff>
        </xdr:to>
        <xdr:sp macro="" textlink="">
          <xdr:nvSpPr>
            <xdr:cNvPr id="2490" name="Check Box 442"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182880</xdr:rowOff>
        </xdr:from>
        <xdr:to>
          <xdr:col>15</xdr:col>
          <xdr:colOff>350520</xdr:colOff>
          <xdr:row>12</xdr:row>
          <xdr:rowOff>15240</xdr:rowOff>
        </xdr:to>
        <xdr:sp macro="" textlink="">
          <xdr:nvSpPr>
            <xdr:cNvPr id="2491" name="Check Box 443"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129540</xdr:rowOff>
        </xdr:from>
        <xdr:to>
          <xdr:col>15</xdr:col>
          <xdr:colOff>358140</xdr:colOff>
          <xdr:row>12</xdr:row>
          <xdr:rowOff>144780</xdr:rowOff>
        </xdr:to>
        <xdr:sp macro="" textlink="">
          <xdr:nvSpPr>
            <xdr:cNvPr id="2492" name="Check Box 444"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144780</xdr:rowOff>
        </xdr:from>
        <xdr:to>
          <xdr:col>15</xdr:col>
          <xdr:colOff>358140</xdr:colOff>
          <xdr:row>14</xdr:row>
          <xdr:rowOff>0</xdr:rowOff>
        </xdr:to>
        <xdr:sp macro="" textlink="">
          <xdr:nvSpPr>
            <xdr:cNvPr id="2493" name="Check Box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13</xdr:row>
          <xdr:rowOff>144780</xdr:rowOff>
        </xdr:from>
        <xdr:to>
          <xdr:col>15</xdr:col>
          <xdr:colOff>342900</xdr:colOff>
          <xdr:row>15</xdr:row>
          <xdr:rowOff>0</xdr:rowOff>
        </xdr:to>
        <xdr:sp macro="" textlink="">
          <xdr:nvSpPr>
            <xdr:cNvPr id="2494" name="Check Box 446"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14</xdr:row>
          <xdr:rowOff>137160</xdr:rowOff>
        </xdr:from>
        <xdr:to>
          <xdr:col>15</xdr:col>
          <xdr:colOff>365760</xdr:colOff>
          <xdr:row>15</xdr:row>
          <xdr:rowOff>152400</xdr:rowOff>
        </xdr:to>
        <xdr:sp macro="" textlink="">
          <xdr:nvSpPr>
            <xdr:cNvPr id="2495" name="Check Box 447"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xdr:row>
          <xdr:rowOff>144780</xdr:rowOff>
        </xdr:from>
        <xdr:to>
          <xdr:col>15</xdr:col>
          <xdr:colOff>358140</xdr:colOff>
          <xdr:row>17</xdr:row>
          <xdr:rowOff>0</xdr:rowOff>
        </xdr:to>
        <xdr:sp macro="" textlink="">
          <xdr:nvSpPr>
            <xdr:cNvPr id="2496" name="Check Box 448"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16</xdr:row>
          <xdr:rowOff>144780</xdr:rowOff>
        </xdr:from>
        <xdr:to>
          <xdr:col>15</xdr:col>
          <xdr:colOff>342900</xdr:colOff>
          <xdr:row>18</xdr:row>
          <xdr:rowOff>0</xdr:rowOff>
        </xdr:to>
        <xdr:sp macro="" textlink="">
          <xdr:nvSpPr>
            <xdr:cNvPr id="2497" name="Check Box 449"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18</xdr:row>
          <xdr:rowOff>7620</xdr:rowOff>
        </xdr:from>
        <xdr:to>
          <xdr:col>15</xdr:col>
          <xdr:colOff>358140</xdr:colOff>
          <xdr:row>19</xdr:row>
          <xdr:rowOff>22860</xdr:rowOff>
        </xdr:to>
        <xdr:sp macro="" textlink="">
          <xdr:nvSpPr>
            <xdr:cNvPr id="2498" name="Check Box 450"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19</xdr:row>
          <xdr:rowOff>7620</xdr:rowOff>
        </xdr:from>
        <xdr:to>
          <xdr:col>15</xdr:col>
          <xdr:colOff>350520</xdr:colOff>
          <xdr:row>20</xdr:row>
          <xdr:rowOff>22860</xdr:rowOff>
        </xdr:to>
        <xdr:sp macro="" textlink="">
          <xdr:nvSpPr>
            <xdr:cNvPr id="2499" name="Check Box 451"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21</xdr:row>
          <xdr:rowOff>137160</xdr:rowOff>
        </xdr:from>
        <xdr:to>
          <xdr:col>15</xdr:col>
          <xdr:colOff>365760</xdr:colOff>
          <xdr:row>22</xdr:row>
          <xdr:rowOff>152400</xdr:rowOff>
        </xdr:to>
        <xdr:sp macro="" textlink="">
          <xdr:nvSpPr>
            <xdr:cNvPr id="2500" name="Check Box 452"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20</xdr:row>
          <xdr:rowOff>144780</xdr:rowOff>
        </xdr:from>
        <xdr:to>
          <xdr:col>15</xdr:col>
          <xdr:colOff>358140</xdr:colOff>
          <xdr:row>22</xdr:row>
          <xdr:rowOff>0</xdr:rowOff>
        </xdr:to>
        <xdr:sp macro="" textlink="">
          <xdr:nvSpPr>
            <xdr:cNvPr id="2501" name="Check Box 453"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19</xdr:row>
          <xdr:rowOff>129540</xdr:rowOff>
        </xdr:from>
        <xdr:to>
          <xdr:col>15</xdr:col>
          <xdr:colOff>350520</xdr:colOff>
          <xdr:row>20</xdr:row>
          <xdr:rowOff>144780</xdr:rowOff>
        </xdr:to>
        <xdr:sp macro="" textlink="">
          <xdr:nvSpPr>
            <xdr:cNvPr id="2502" name="Check Box 454"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7</xdr:row>
          <xdr:rowOff>495300</xdr:rowOff>
        </xdr:from>
        <xdr:to>
          <xdr:col>15</xdr:col>
          <xdr:colOff>373380</xdr:colOff>
          <xdr:row>9</xdr:row>
          <xdr:rowOff>15240</xdr:rowOff>
        </xdr:to>
        <xdr:sp macro="" textlink="">
          <xdr:nvSpPr>
            <xdr:cNvPr id="2503" name="Check Box 455"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8</xdr:row>
          <xdr:rowOff>152400</xdr:rowOff>
        </xdr:from>
        <xdr:to>
          <xdr:col>15</xdr:col>
          <xdr:colOff>373380</xdr:colOff>
          <xdr:row>10</xdr:row>
          <xdr:rowOff>7620</xdr:rowOff>
        </xdr:to>
        <xdr:sp macro="" textlink="">
          <xdr:nvSpPr>
            <xdr:cNvPr id="2504" name="Check Box 456"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7620</xdr:rowOff>
        </xdr:from>
        <xdr:to>
          <xdr:col>15</xdr:col>
          <xdr:colOff>358140</xdr:colOff>
          <xdr:row>11</xdr:row>
          <xdr:rowOff>22860</xdr:rowOff>
        </xdr:to>
        <xdr:sp macro="" textlink="">
          <xdr:nvSpPr>
            <xdr:cNvPr id="2505" name="Check Box 457"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182880</xdr:rowOff>
        </xdr:from>
        <xdr:to>
          <xdr:col>15</xdr:col>
          <xdr:colOff>350520</xdr:colOff>
          <xdr:row>12</xdr:row>
          <xdr:rowOff>15240</xdr:rowOff>
        </xdr:to>
        <xdr:sp macro="" textlink="">
          <xdr:nvSpPr>
            <xdr:cNvPr id="2506" name="Check Box 458" hidden="1">
              <a:extLst>
                <a:ext uri="{63B3BB69-23CF-44E3-9099-C40C66FF867C}">
                  <a14:compatExt spid="_x0000_s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129540</xdr:rowOff>
        </xdr:from>
        <xdr:to>
          <xdr:col>15</xdr:col>
          <xdr:colOff>358140</xdr:colOff>
          <xdr:row>12</xdr:row>
          <xdr:rowOff>144780</xdr:rowOff>
        </xdr:to>
        <xdr:sp macro="" textlink="">
          <xdr:nvSpPr>
            <xdr:cNvPr id="2507" name="Check Box 459" hidden="1">
              <a:extLst>
                <a:ext uri="{63B3BB69-23CF-44E3-9099-C40C66FF867C}">
                  <a14:compatExt spid="_x0000_s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144780</xdr:rowOff>
        </xdr:from>
        <xdr:to>
          <xdr:col>15</xdr:col>
          <xdr:colOff>358140</xdr:colOff>
          <xdr:row>14</xdr:row>
          <xdr:rowOff>0</xdr:rowOff>
        </xdr:to>
        <xdr:sp macro="" textlink="">
          <xdr:nvSpPr>
            <xdr:cNvPr id="2508" name="Check Box 460" hidden="1">
              <a:extLst>
                <a:ext uri="{63B3BB69-23CF-44E3-9099-C40C66FF867C}">
                  <a14:compatExt spid="_x0000_s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13</xdr:row>
          <xdr:rowOff>144780</xdr:rowOff>
        </xdr:from>
        <xdr:to>
          <xdr:col>15</xdr:col>
          <xdr:colOff>342900</xdr:colOff>
          <xdr:row>15</xdr:row>
          <xdr:rowOff>0</xdr:rowOff>
        </xdr:to>
        <xdr:sp macro="" textlink="">
          <xdr:nvSpPr>
            <xdr:cNvPr id="2509" name="Check Box 461"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14</xdr:row>
          <xdr:rowOff>137160</xdr:rowOff>
        </xdr:from>
        <xdr:to>
          <xdr:col>15</xdr:col>
          <xdr:colOff>365760</xdr:colOff>
          <xdr:row>15</xdr:row>
          <xdr:rowOff>152400</xdr:rowOff>
        </xdr:to>
        <xdr:sp macro="" textlink="">
          <xdr:nvSpPr>
            <xdr:cNvPr id="2510" name="Check Box 462"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xdr:row>
          <xdr:rowOff>144780</xdr:rowOff>
        </xdr:from>
        <xdr:to>
          <xdr:col>15</xdr:col>
          <xdr:colOff>358140</xdr:colOff>
          <xdr:row>17</xdr:row>
          <xdr:rowOff>0</xdr:rowOff>
        </xdr:to>
        <xdr:sp macro="" textlink="">
          <xdr:nvSpPr>
            <xdr:cNvPr id="2511" name="Check Box 463"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16</xdr:row>
          <xdr:rowOff>144780</xdr:rowOff>
        </xdr:from>
        <xdr:to>
          <xdr:col>15</xdr:col>
          <xdr:colOff>342900</xdr:colOff>
          <xdr:row>18</xdr:row>
          <xdr:rowOff>0</xdr:rowOff>
        </xdr:to>
        <xdr:sp macro="" textlink="">
          <xdr:nvSpPr>
            <xdr:cNvPr id="2512" name="Check Box 464" hidden="1">
              <a:extLst>
                <a:ext uri="{63B3BB69-23CF-44E3-9099-C40C66FF867C}">
                  <a14:compatExt spid="_x0000_s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18</xdr:row>
          <xdr:rowOff>7620</xdr:rowOff>
        </xdr:from>
        <xdr:to>
          <xdr:col>15</xdr:col>
          <xdr:colOff>358140</xdr:colOff>
          <xdr:row>19</xdr:row>
          <xdr:rowOff>22860</xdr:rowOff>
        </xdr:to>
        <xdr:sp macro="" textlink="">
          <xdr:nvSpPr>
            <xdr:cNvPr id="2513" name="Check Box 465" hidden="1">
              <a:extLst>
                <a:ext uri="{63B3BB69-23CF-44E3-9099-C40C66FF867C}">
                  <a14:compatExt spid="_x0000_s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19</xdr:row>
          <xdr:rowOff>7620</xdr:rowOff>
        </xdr:from>
        <xdr:to>
          <xdr:col>15</xdr:col>
          <xdr:colOff>350520</xdr:colOff>
          <xdr:row>20</xdr:row>
          <xdr:rowOff>22860</xdr:rowOff>
        </xdr:to>
        <xdr:sp macro="" textlink="">
          <xdr:nvSpPr>
            <xdr:cNvPr id="2514" name="Check Box 466"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21</xdr:row>
          <xdr:rowOff>137160</xdr:rowOff>
        </xdr:from>
        <xdr:to>
          <xdr:col>15</xdr:col>
          <xdr:colOff>365760</xdr:colOff>
          <xdr:row>22</xdr:row>
          <xdr:rowOff>152400</xdr:rowOff>
        </xdr:to>
        <xdr:sp macro="" textlink="">
          <xdr:nvSpPr>
            <xdr:cNvPr id="2515" name="Check Box 467" hidden="1">
              <a:extLst>
                <a:ext uri="{63B3BB69-23CF-44E3-9099-C40C66FF867C}">
                  <a14:compatExt spid="_x0000_s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20</xdr:row>
          <xdr:rowOff>144780</xdr:rowOff>
        </xdr:from>
        <xdr:to>
          <xdr:col>15</xdr:col>
          <xdr:colOff>358140</xdr:colOff>
          <xdr:row>22</xdr:row>
          <xdr:rowOff>0</xdr:rowOff>
        </xdr:to>
        <xdr:sp macro="" textlink="">
          <xdr:nvSpPr>
            <xdr:cNvPr id="2516" name="Check Box 468" hidden="1">
              <a:extLst>
                <a:ext uri="{63B3BB69-23CF-44E3-9099-C40C66FF867C}">
                  <a14:compatExt spid="_x0000_s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19</xdr:row>
          <xdr:rowOff>129540</xdr:rowOff>
        </xdr:from>
        <xdr:to>
          <xdr:col>15</xdr:col>
          <xdr:colOff>350520</xdr:colOff>
          <xdr:row>20</xdr:row>
          <xdr:rowOff>144780</xdr:rowOff>
        </xdr:to>
        <xdr:sp macro="" textlink="">
          <xdr:nvSpPr>
            <xdr:cNvPr id="2517" name="Check Box 469" hidden="1">
              <a:extLst>
                <a:ext uri="{63B3BB69-23CF-44E3-9099-C40C66FF867C}">
                  <a14:compatExt spid="_x0000_s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7</xdr:row>
          <xdr:rowOff>495300</xdr:rowOff>
        </xdr:from>
        <xdr:to>
          <xdr:col>15</xdr:col>
          <xdr:colOff>373380</xdr:colOff>
          <xdr:row>9</xdr:row>
          <xdr:rowOff>15240</xdr:rowOff>
        </xdr:to>
        <xdr:sp macro="" textlink="">
          <xdr:nvSpPr>
            <xdr:cNvPr id="2518" name="Check Box 470" hidden="1">
              <a:extLst>
                <a:ext uri="{63B3BB69-23CF-44E3-9099-C40C66FF867C}">
                  <a14:compatExt spid="_x0000_s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8</xdr:row>
          <xdr:rowOff>152400</xdr:rowOff>
        </xdr:from>
        <xdr:to>
          <xdr:col>15</xdr:col>
          <xdr:colOff>373380</xdr:colOff>
          <xdr:row>10</xdr:row>
          <xdr:rowOff>7620</xdr:rowOff>
        </xdr:to>
        <xdr:sp macro="" textlink="">
          <xdr:nvSpPr>
            <xdr:cNvPr id="2519" name="Check Box 471" hidden="1">
              <a:extLst>
                <a:ext uri="{63B3BB69-23CF-44E3-9099-C40C66FF867C}">
                  <a14:compatExt spid="_x0000_s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7620</xdr:rowOff>
        </xdr:from>
        <xdr:to>
          <xdr:col>15</xdr:col>
          <xdr:colOff>358140</xdr:colOff>
          <xdr:row>11</xdr:row>
          <xdr:rowOff>22860</xdr:rowOff>
        </xdr:to>
        <xdr:sp macro="" textlink="">
          <xdr:nvSpPr>
            <xdr:cNvPr id="2520" name="Check Box 472" hidden="1">
              <a:extLst>
                <a:ext uri="{63B3BB69-23CF-44E3-9099-C40C66FF867C}">
                  <a14:compatExt spid="_x0000_s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182880</xdr:rowOff>
        </xdr:from>
        <xdr:to>
          <xdr:col>15</xdr:col>
          <xdr:colOff>350520</xdr:colOff>
          <xdr:row>12</xdr:row>
          <xdr:rowOff>15240</xdr:rowOff>
        </xdr:to>
        <xdr:sp macro="" textlink="">
          <xdr:nvSpPr>
            <xdr:cNvPr id="2521" name="Check Box 473" hidden="1">
              <a:extLst>
                <a:ext uri="{63B3BB69-23CF-44E3-9099-C40C66FF867C}">
                  <a14:compatExt spid="_x0000_s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129540</xdr:rowOff>
        </xdr:from>
        <xdr:to>
          <xdr:col>15</xdr:col>
          <xdr:colOff>358140</xdr:colOff>
          <xdr:row>12</xdr:row>
          <xdr:rowOff>144780</xdr:rowOff>
        </xdr:to>
        <xdr:sp macro="" textlink="">
          <xdr:nvSpPr>
            <xdr:cNvPr id="2522" name="Check Box 474" hidden="1">
              <a:extLst>
                <a:ext uri="{63B3BB69-23CF-44E3-9099-C40C66FF867C}">
                  <a14:compatExt spid="_x0000_s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144780</xdr:rowOff>
        </xdr:from>
        <xdr:to>
          <xdr:col>15</xdr:col>
          <xdr:colOff>358140</xdr:colOff>
          <xdr:row>14</xdr:row>
          <xdr:rowOff>0</xdr:rowOff>
        </xdr:to>
        <xdr:sp macro="" textlink="">
          <xdr:nvSpPr>
            <xdr:cNvPr id="2523" name="Check Box 475" hidden="1">
              <a:extLst>
                <a:ext uri="{63B3BB69-23CF-44E3-9099-C40C66FF867C}">
                  <a14:compatExt spid="_x0000_s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13</xdr:row>
          <xdr:rowOff>144780</xdr:rowOff>
        </xdr:from>
        <xdr:to>
          <xdr:col>15</xdr:col>
          <xdr:colOff>342900</xdr:colOff>
          <xdr:row>15</xdr:row>
          <xdr:rowOff>0</xdr:rowOff>
        </xdr:to>
        <xdr:sp macro="" textlink="">
          <xdr:nvSpPr>
            <xdr:cNvPr id="2524" name="Check Box 476" hidden="1">
              <a:extLst>
                <a:ext uri="{63B3BB69-23CF-44E3-9099-C40C66FF867C}">
                  <a14:compatExt spid="_x0000_s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14</xdr:row>
          <xdr:rowOff>137160</xdr:rowOff>
        </xdr:from>
        <xdr:to>
          <xdr:col>15</xdr:col>
          <xdr:colOff>365760</xdr:colOff>
          <xdr:row>15</xdr:row>
          <xdr:rowOff>152400</xdr:rowOff>
        </xdr:to>
        <xdr:sp macro="" textlink="">
          <xdr:nvSpPr>
            <xdr:cNvPr id="2525" name="Check Box 477" hidden="1">
              <a:extLst>
                <a:ext uri="{63B3BB69-23CF-44E3-9099-C40C66FF867C}">
                  <a14:compatExt spid="_x0000_s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xdr:row>
          <xdr:rowOff>144780</xdr:rowOff>
        </xdr:from>
        <xdr:to>
          <xdr:col>15</xdr:col>
          <xdr:colOff>358140</xdr:colOff>
          <xdr:row>17</xdr:row>
          <xdr:rowOff>0</xdr:rowOff>
        </xdr:to>
        <xdr:sp macro="" textlink="">
          <xdr:nvSpPr>
            <xdr:cNvPr id="2526" name="Check Box 478" hidden="1">
              <a:extLst>
                <a:ext uri="{63B3BB69-23CF-44E3-9099-C40C66FF867C}">
                  <a14:compatExt spid="_x0000_s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16</xdr:row>
          <xdr:rowOff>144780</xdr:rowOff>
        </xdr:from>
        <xdr:to>
          <xdr:col>15</xdr:col>
          <xdr:colOff>342900</xdr:colOff>
          <xdr:row>18</xdr:row>
          <xdr:rowOff>0</xdr:rowOff>
        </xdr:to>
        <xdr:sp macro="" textlink="">
          <xdr:nvSpPr>
            <xdr:cNvPr id="2527" name="Check Box 479" hidden="1">
              <a:extLst>
                <a:ext uri="{63B3BB69-23CF-44E3-9099-C40C66FF867C}">
                  <a14:compatExt spid="_x0000_s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18</xdr:row>
          <xdr:rowOff>7620</xdr:rowOff>
        </xdr:from>
        <xdr:to>
          <xdr:col>15</xdr:col>
          <xdr:colOff>358140</xdr:colOff>
          <xdr:row>19</xdr:row>
          <xdr:rowOff>22860</xdr:rowOff>
        </xdr:to>
        <xdr:sp macro="" textlink="">
          <xdr:nvSpPr>
            <xdr:cNvPr id="2528" name="Check Box 480" hidden="1">
              <a:extLst>
                <a:ext uri="{63B3BB69-23CF-44E3-9099-C40C66FF867C}">
                  <a14:compatExt spid="_x0000_s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19</xdr:row>
          <xdr:rowOff>7620</xdr:rowOff>
        </xdr:from>
        <xdr:to>
          <xdr:col>15</xdr:col>
          <xdr:colOff>350520</xdr:colOff>
          <xdr:row>20</xdr:row>
          <xdr:rowOff>22860</xdr:rowOff>
        </xdr:to>
        <xdr:sp macro="" textlink="">
          <xdr:nvSpPr>
            <xdr:cNvPr id="2529" name="Check Box 481" hidden="1">
              <a:extLst>
                <a:ext uri="{63B3BB69-23CF-44E3-9099-C40C66FF867C}">
                  <a14:compatExt spid="_x0000_s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21</xdr:row>
          <xdr:rowOff>137160</xdr:rowOff>
        </xdr:from>
        <xdr:to>
          <xdr:col>15</xdr:col>
          <xdr:colOff>365760</xdr:colOff>
          <xdr:row>22</xdr:row>
          <xdr:rowOff>152400</xdr:rowOff>
        </xdr:to>
        <xdr:sp macro="" textlink="">
          <xdr:nvSpPr>
            <xdr:cNvPr id="2530" name="Check Box 482" hidden="1">
              <a:extLst>
                <a:ext uri="{63B3BB69-23CF-44E3-9099-C40C66FF867C}">
                  <a14:compatExt spid="_x0000_s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20</xdr:row>
          <xdr:rowOff>144780</xdr:rowOff>
        </xdr:from>
        <xdr:to>
          <xdr:col>15</xdr:col>
          <xdr:colOff>358140</xdr:colOff>
          <xdr:row>22</xdr:row>
          <xdr:rowOff>0</xdr:rowOff>
        </xdr:to>
        <xdr:sp macro="" textlink="">
          <xdr:nvSpPr>
            <xdr:cNvPr id="2531" name="Check Box 483" hidden="1">
              <a:extLst>
                <a:ext uri="{63B3BB69-23CF-44E3-9099-C40C66FF867C}">
                  <a14:compatExt spid="_x0000_s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19</xdr:row>
          <xdr:rowOff>129540</xdr:rowOff>
        </xdr:from>
        <xdr:to>
          <xdr:col>15</xdr:col>
          <xdr:colOff>350520</xdr:colOff>
          <xdr:row>20</xdr:row>
          <xdr:rowOff>144780</xdr:rowOff>
        </xdr:to>
        <xdr:sp macro="" textlink="">
          <xdr:nvSpPr>
            <xdr:cNvPr id="2532" name="Check Box 484" hidden="1">
              <a:extLst>
                <a:ext uri="{63B3BB69-23CF-44E3-9099-C40C66FF867C}">
                  <a14:compatExt spid="_x0000_s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7</xdr:row>
          <xdr:rowOff>495300</xdr:rowOff>
        </xdr:from>
        <xdr:to>
          <xdr:col>15</xdr:col>
          <xdr:colOff>373380</xdr:colOff>
          <xdr:row>9</xdr:row>
          <xdr:rowOff>15240</xdr:rowOff>
        </xdr:to>
        <xdr:sp macro="" textlink="">
          <xdr:nvSpPr>
            <xdr:cNvPr id="2533" name="Check Box 485" hidden="1">
              <a:extLst>
                <a:ext uri="{63B3BB69-23CF-44E3-9099-C40C66FF867C}">
                  <a14:compatExt spid="_x0000_s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8</xdr:row>
          <xdr:rowOff>152400</xdr:rowOff>
        </xdr:from>
        <xdr:to>
          <xdr:col>15</xdr:col>
          <xdr:colOff>373380</xdr:colOff>
          <xdr:row>10</xdr:row>
          <xdr:rowOff>7620</xdr:rowOff>
        </xdr:to>
        <xdr:sp macro="" textlink="">
          <xdr:nvSpPr>
            <xdr:cNvPr id="2534" name="Check Box 486" hidden="1">
              <a:extLst>
                <a:ext uri="{63B3BB69-23CF-44E3-9099-C40C66FF867C}">
                  <a14:compatExt spid="_x0000_s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7620</xdr:rowOff>
        </xdr:from>
        <xdr:to>
          <xdr:col>15</xdr:col>
          <xdr:colOff>358140</xdr:colOff>
          <xdr:row>11</xdr:row>
          <xdr:rowOff>22860</xdr:rowOff>
        </xdr:to>
        <xdr:sp macro="" textlink="">
          <xdr:nvSpPr>
            <xdr:cNvPr id="2535" name="Check Box 487" hidden="1">
              <a:extLst>
                <a:ext uri="{63B3BB69-23CF-44E3-9099-C40C66FF867C}">
                  <a14:compatExt spid="_x0000_s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182880</xdr:rowOff>
        </xdr:from>
        <xdr:to>
          <xdr:col>15</xdr:col>
          <xdr:colOff>350520</xdr:colOff>
          <xdr:row>12</xdr:row>
          <xdr:rowOff>15240</xdr:rowOff>
        </xdr:to>
        <xdr:sp macro="" textlink="">
          <xdr:nvSpPr>
            <xdr:cNvPr id="2536" name="Check Box 488" hidden="1">
              <a:extLst>
                <a:ext uri="{63B3BB69-23CF-44E3-9099-C40C66FF867C}">
                  <a14:compatExt spid="_x0000_s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129540</xdr:rowOff>
        </xdr:from>
        <xdr:to>
          <xdr:col>15</xdr:col>
          <xdr:colOff>358140</xdr:colOff>
          <xdr:row>12</xdr:row>
          <xdr:rowOff>144780</xdr:rowOff>
        </xdr:to>
        <xdr:sp macro="" textlink="">
          <xdr:nvSpPr>
            <xdr:cNvPr id="2537" name="Check Box 489" hidden="1">
              <a:extLst>
                <a:ext uri="{63B3BB69-23CF-44E3-9099-C40C66FF867C}">
                  <a14:compatExt spid="_x0000_s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144780</xdr:rowOff>
        </xdr:from>
        <xdr:to>
          <xdr:col>15</xdr:col>
          <xdr:colOff>358140</xdr:colOff>
          <xdr:row>14</xdr:row>
          <xdr:rowOff>0</xdr:rowOff>
        </xdr:to>
        <xdr:sp macro="" textlink="">
          <xdr:nvSpPr>
            <xdr:cNvPr id="2538" name="Check Box 490" hidden="1">
              <a:extLst>
                <a:ext uri="{63B3BB69-23CF-44E3-9099-C40C66FF867C}">
                  <a14:compatExt spid="_x0000_s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13</xdr:row>
          <xdr:rowOff>144780</xdr:rowOff>
        </xdr:from>
        <xdr:to>
          <xdr:col>15</xdr:col>
          <xdr:colOff>342900</xdr:colOff>
          <xdr:row>15</xdr:row>
          <xdr:rowOff>0</xdr:rowOff>
        </xdr:to>
        <xdr:sp macro="" textlink="">
          <xdr:nvSpPr>
            <xdr:cNvPr id="2539" name="Check Box 491" hidden="1">
              <a:extLst>
                <a:ext uri="{63B3BB69-23CF-44E3-9099-C40C66FF867C}">
                  <a14:compatExt spid="_x0000_s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14</xdr:row>
          <xdr:rowOff>137160</xdr:rowOff>
        </xdr:from>
        <xdr:to>
          <xdr:col>15</xdr:col>
          <xdr:colOff>365760</xdr:colOff>
          <xdr:row>15</xdr:row>
          <xdr:rowOff>152400</xdr:rowOff>
        </xdr:to>
        <xdr:sp macro="" textlink="">
          <xdr:nvSpPr>
            <xdr:cNvPr id="2540" name="Check Box 492" hidden="1">
              <a:extLst>
                <a:ext uri="{63B3BB69-23CF-44E3-9099-C40C66FF867C}">
                  <a14:compatExt spid="_x0000_s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xdr:row>
          <xdr:rowOff>144780</xdr:rowOff>
        </xdr:from>
        <xdr:to>
          <xdr:col>15</xdr:col>
          <xdr:colOff>358140</xdr:colOff>
          <xdr:row>17</xdr:row>
          <xdr:rowOff>0</xdr:rowOff>
        </xdr:to>
        <xdr:sp macro="" textlink="">
          <xdr:nvSpPr>
            <xdr:cNvPr id="2541" name="Check Box 493" hidden="1">
              <a:extLst>
                <a:ext uri="{63B3BB69-23CF-44E3-9099-C40C66FF867C}">
                  <a14:compatExt spid="_x0000_s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16</xdr:row>
          <xdr:rowOff>144780</xdr:rowOff>
        </xdr:from>
        <xdr:to>
          <xdr:col>15</xdr:col>
          <xdr:colOff>342900</xdr:colOff>
          <xdr:row>18</xdr:row>
          <xdr:rowOff>0</xdr:rowOff>
        </xdr:to>
        <xdr:sp macro="" textlink="">
          <xdr:nvSpPr>
            <xdr:cNvPr id="2542" name="Check Box 494" hidden="1">
              <a:extLst>
                <a:ext uri="{63B3BB69-23CF-44E3-9099-C40C66FF867C}">
                  <a14:compatExt spid="_x0000_s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18</xdr:row>
          <xdr:rowOff>7620</xdr:rowOff>
        </xdr:from>
        <xdr:to>
          <xdr:col>15</xdr:col>
          <xdr:colOff>358140</xdr:colOff>
          <xdr:row>19</xdr:row>
          <xdr:rowOff>22860</xdr:rowOff>
        </xdr:to>
        <xdr:sp macro="" textlink="">
          <xdr:nvSpPr>
            <xdr:cNvPr id="2543" name="Check Box 495" hidden="1">
              <a:extLst>
                <a:ext uri="{63B3BB69-23CF-44E3-9099-C40C66FF867C}">
                  <a14:compatExt spid="_x0000_s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19</xdr:row>
          <xdr:rowOff>7620</xdr:rowOff>
        </xdr:from>
        <xdr:to>
          <xdr:col>15</xdr:col>
          <xdr:colOff>350520</xdr:colOff>
          <xdr:row>20</xdr:row>
          <xdr:rowOff>22860</xdr:rowOff>
        </xdr:to>
        <xdr:sp macro="" textlink="">
          <xdr:nvSpPr>
            <xdr:cNvPr id="2544" name="Check Box 496" hidden="1">
              <a:extLst>
                <a:ext uri="{63B3BB69-23CF-44E3-9099-C40C66FF867C}">
                  <a14:compatExt spid="_x0000_s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21</xdr:row>
          <xdr:rowOff>137160</xdr:rowOff>
        </xdr:from>
        <xdr:to>
          <xdr:col>15</xdr:col>
          <xdr:colOff>365760</xdr:colOff>
          <xdr:row>22</xdr:row>
          <xdr:rowOff>152400</xdr:rowOff>
        </xdr:to>
        <xdr:sp macro="" textlink="">
          <xdr:nvSpPr>
            <xdr:cNvPr id="2545" name="Check Box 497" hidden="1">
              <a:extLst>
                <a:ext uri="{63B3BB69-23CF-44E3-9099-C40C66FF867C}">
                  <a14:compatExt spid="_x0000_s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20</xdr:row>
          <xdr:rowOff>144780</xdr:rowOff>
        </xdr:from>
        <xdr:to>
          <xdr:col>15</xdr:col>
          <xdr:colOff>358140</xdr:colOff>
          <xdr:row>22</xdr:row>
          <xdr:rowOff>0</xdr:rowOff>
        </xdr:to>
        <xdr:sp macro="" textlink="">
          <xdr:nvSpPr>
            <xdr:cNvPr id="2546" name="Check Box 498" hidden="1">
              <a:extLst>
                <a:ext uri="{63B3BB69-23CF-44E3-9099-C40C66FF867C}">
                  <a14:compatExt spid="_x0000_s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19</xdr:row>
          <xdr:rowOff>129540</xdr:rowOff>
        </xdr:from>
        <xdr:to>
          <xdr:col>15</xdr:col>
          <xdr:colOff>350520</xdr:colOff>
          <xdr:row>20</xdr:row>
          <xdr:rowOff>144780</xdr:rowOff>
        </xdr:to>
        <xdr:sp macro="" textlink="">
          <xdr:nvSpPr>
            <xdr:cNvPr id="2547" name="Check Box 499" hidden="1">
              <a:extLst>
                <a:ext uri="{63B3BB69-23CF-44E3-9099-C40C66FF867C}">
                  <a14:compatExt spid="_x0000_s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7</xdr:row>
          <xdr:rowOff>495300</xdr:rowOff>
        </xdr:from>
        <xdr:to>
          <xdr:col>16</xdr:col>
          <xdr:colOff>373380</xdr:colOff>
          <xdr:row>9</xdr:row>
          <xdr:rowOff>15240</xdr:rowOff>
        </xdr:to>
        <xdr:sp macro="" textlink="">
          <xdr:nvSpPr>
            <xdr:cNvPr id="2548" name="Check Box 500" hidden="1">
              <a:extLst>
                <a:ext uri="{63B3BB69-23CF-44E3-9099-C40C66FF867C}">
                  <a14:compatExt spid="_x0000_s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8</xdr:row>
          <xdr:rowOff>152400</xdr:rowOff>
        </xdr:from>
        <xdr:to>
          <xdr:col>16</xdr:col>
          <xdr:colOff>373380</xdr:colOff>
          <xdr:row>10</xdr:row>
          <xdr:rowOff>7620</xdr:rowOff>
        </xdr:to>
        <xdr:sp macro="" textlink="">
          <xdr:nvSpPr>
            <xdr:cNvPr id="2549" name="Check Box 501" hidden="1">
              <a:extLst>
                <a:ext uri="{63B3BB69-23CF-44E3-9099-C40C66FF867C}">
                  <a14:compatExt spid="_x0000_s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xdr:row>
          <xdr:rowOff>7620</xdr:rowOff>
        </xdr:from>
        <xdr:to>
          <xdr:col>16</xdr:col>
          <xdr:colOff>358140</xdr:colOff>
          <xdr:row>11</xdr:row>
          <xdr:rowOff>22860</xdr:rowOff>
        </xdr:to>
        <xdr:sp macro="" textlink="">
          <xdr:nvSpPr>
            <xdr:cNvPr id="2550" name="Check Box 502" hidden="1">
              <a:extLst>
                <a:ext uri="{63B3BB69-23CF-44E3-9099-C40C66FF867C}">
                  <a14:compatExt spid="_x0000_s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10</xdr:row>
          <xdr:rowOff>182880</xdr:rowOff>
        </xdr:from>
        <xdr:to>
          <xdr:col>16</xdr:col>
          <xdr:colOff>350520</xdr:colOff>
          <xdr:row>12</xdr:row>
          <xdr:rowOff>15240</xdr:rowOff>
        </xdr:to>
        <xdr:sp macro="" textlink="">
          <xdr:nvSpPr>
            <xdr:cNvPr id="2551" name="Check Box 503" hidden="1">
              <a:extLst>
                <a:ext uri="{63B3BB69-23CF-44E3-9099-C40C66FF867C}">
                  <a14:compatExt spid="_x0000_s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xdr:row>
          <xdr:rowOff>129540</xdr:rowOff>
        </xdr:from>
        <xdr:to>
          <xdr:col>16</xdr:col>
          <xdr:colOff>358140</xdr:colOff>
          <xdr:row>12</xdr:row>
          <xdr:rowOff>144780</xdr:rowOff>
        </xdr:to>
        <xdr:sp macro="" textlink="">
          <xdr:nvSpPr>
            <xdr:cNvPr id="2552" name="Check Box 504" hidden="1">
              <a:extLst>
                <a:ext uri="{63B3BB69-23CF-44E3-9099-C40C66FF867C}">
                  <a14:compatExt spid="_x0000_s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xdr:row>
          <xdr:rowOff>144780</xdr:rowOff>
        </xdr:from>
        <xdr:to>
          <xdr:col>16</xdr:col>
          <xdr:colOff>358140</xdr:colOff>
          <xdr:row>14</xdr:row>
          <xdr:rowOff>0</xdr:rowOff>
        </xdr:to>
        <xdr:sp macro="" textlink="">
          <xdr:nvSpPr>
            <xdr:cNvPr id="2553" name="Check Box 505" hidden="1">
              <a:extLst>
                <a:ext uri="{63B3BB69-23CF-44E3-9099-C40C66FF867C}">
                  <a14:compatExt spid="_x0000_s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13</xdr:row>
          <xdr:rowOff>144780</xdr:rowOff>
        </xdr:from>
        <xdr:to>
          <xdr:col>16</xdr:col>
          <xdr:colOff>342900</xdr:colOff>
          <xdr:row>15</xdr:row>
          <xdr:rowOff>0</xdr:rowOff>
        </xdr:to>
        <xdr:sp macro="" textlink="">
          <xdr:nvSpPr>
            <xdr:cNvPr id="2554" name="Check Box 506" hidden="1">
              <a:extLst>
                <a:ext uri="{63B3BB69-23CF-44E3-9099-C40C66FF867C}">
                  <a14:compatExt spid="_x0000_s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14</xdr:row>
          <xdr:rowOff>137160</xdr:rowOff>
        </xdr:from>
        <xdr:to>
          <xdr:col>16</xdr:col>
          <xdr:colOff>365760</xdr:colOff>
          <xdr:row>15</xdr:row>
          <xdr:rowOff>152400</xdr:rowOff>
        </xdr:to>
        <xdr:sp macro="" textlink="">
          <xdr:nvSpPr>
            <xdr:cNvPr id="2555" name="Check Box 507" hidden="1">
              <a:extLst>
                <a:ext uri="{63B3BB69-23CF-44E3-9099-C40C66FF867C}">
                  <a14:compatExt spid="_x0000_s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144780</xdr:rowOff>
        </xdr:from>
        <xdr:to>
          <xdr:col>16</xdr:col>
          <xdr:colOff>358140</xdr:colOff>
          <xdr:row>17</xdr:row>
          <xdr:rowOff>0</xdr:rowOff>
        </xdr:to>
        <xdr:sp macro="" textlink="">
          <xdr:nvSpPr>
            <xdr:cNvPr id="2556" name="Check Box 508" hidden="1">
              <a:extLst>
                <a:ext uri="{63B3BB69-23CF-44E3-9099-C40C66FF867C}">
                  <a14:compatExt spid="_x0000_s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16</xdr:row>
          <xdr:rowOff>144780</xdr:rowOff>
        </xdr:from>
        <xdr:to>
          <xdr:col>16</xdr:col>
          <xdr:colOff>342900</xdr:colOff>
          <xdr:row>18</xdr:row>
          <xdr:rowOff>0</xdr:rowOff>
        </xdr:to>
        <xdr:sp macro="" textlink="">
          <xdr:nvSpPr>
            <xdr:cNvPr id="2557" name="Check Box 509" hidden="1">
              <a:extLst>
                <a:ext uri="{63B3BB69-23CF-44E3-9099-C40C66FF867C}">
                  <a14:compatExt spid="_x0000_s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7620</xdr:rowOff>
        </xdr:from>
        <xdr:to>
          <xdr:col>16</xdr:col>
          <xdr:colOff>358140</xdr:colOff>
          <xdr:row>19</xdr:row>
          <xdr:rowOff>22860</xdr:rowOff>
        </xdr:to>
        <xdr:sp macro="" textlink="">
          <xdr:nvSpPr>
            <xdr:cNvPr id="2558" name="Check Box 510" hidden="1">
              <a:extLst>
                <a:ext uri="{63B3BB69-23CF-44E3-9099-C40C66FF867C}">
                  <a14:compatExt spid="_x0000_s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7620</xdr:rowOff>
        </xdr:from>
        <xdr:to>
          <xdr:col>16</xdr:col>
          <xdr:colOff>350520</xdr:colOff>
          <xdr:row>20</xdr:row>
          <xdr:rowOff>22860</xdr:rowOff>
        </xdr:to>
        <xdr:sp macro="" textlink="">
          <xdr:nvSpPr>
            <xdr:cNvPr id="2559" name="Check Box 511" hidden="1">
              <a:extLst>
                <a:ext uri="{63B3BB69-23CF-44E3-9099-C40C66FF867C}">
                  <a14:compatExt spid="_x0000_s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21</xdr:row>
          <xdr:rowOff>137160</xdr:rowOff>
        </xdr:from>
        <xdr:to>
          <xdr:col>16</xdr:col>
          <xdr:colOff>365760</xdr:colOff>
          <xdr:row>22</xdr:row>
          <xdr:rowOff>152400</xdr:rowOff>
        </xdr:to>
        <xdr:sp macro="" textlink="">
          <xdr:nvSpPr>
            <xdr:cNvPr id="2560" name="Check Box 512"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144780</xdr:rowOff>
        </xdr:from>
        <xdr:to>
          <xdr:col>16</xdr:col>
          <xdr:colOff>358140</xdr:colOff>
          <xdr:row>22</xdr:row>
          <xdr:rowOff>0</xdr:rowOff>
        </xdr:to>
        <xdr:sp macro="" textlink="">
          <xdr:nvSpPr>
            <xdr:cNvPr id="2561" name="Check Box 513" hidden="1">
              <a:extLst>
                <a:ext uri="{63B3BB69-23CF-44E3-9099-C40C66FF867C}">
                  <a14:compatExt spid="_x0000_s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129540</xdr:rowOff>
        </xdr:from>
        <xdr:to>
          <xdr:col>16</xdr:col>
          <xdr:colOff>350520</xdr:colOff>
          <xdr:row>20</xdr:row>
          <xdr:rowOff>144780</xdr:rowOff>
        </xdr:to>
        <xdr:sp macro="" textlink="">
          <xdr:nvSpPr>
            <xdr:cNvPr id="2562" name="Check Box 514"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7</xdr:row>
          <xdr:rowOff>495300</xdr:rowOff>
        </xdr:from>
        <xdr:to>
          <xdr:col>16</xdr:col>
          <xdr:colOff>373380</xdr:colOff>
          <xdr:row>9</xdr:row>
          <xdr:rowOff>15240</xdr:rowOff>
        </xdr:to>
        <xdr:sp macro="" textlink="">
          <xdr:nvSpPr>
            <xdr:cNvPr id="2563" name="Check Box 515" hidden="1">
              <a:extLst>
                <a:ext uri="{63B3BB69-23CF-44E3-9099-C40C66FF867C}">
                  <a14:compatExt spid="_x0000_s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8</xdr:row>
          <xdr:rowOff>152400</xdr:rowOff>
        </xdr:from>
        <xdr:to>
          <xdr:col>16</xdr:col>
          <xdr:colOff>373380</xdr:colOff>
          <xdr:row>10</xdr:row>
          <xdr:rowOff>7620</xdr:rowOff>
        </xdr:to>
        <xdr:sp macro="" textlink="">
          <xdr:nvSpPr>
            <xdr:cNvPr id="2564" name="Check Box 516" hidden="1">
              <a:extLst>
                <a:ext uri="{63B3BB69-23CF-44E3-9099-C40C66FF867C}">
                  <a14:compatExt spid="_x0000_s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xdr:row>
          <xdr:rowOff>7620</xdr:rowOff>
        </xdr:from>
        <xdr:to>
          <xdr:col>16</xdr:col>
          <xdr:colOff>358140</xdr:colOff>
          <xdr:row>11</xdr:row>
          <xdr:rowOff>22860</xdr:rowOff>
        </xdr:to>
        <xdr:sp macro="" textlink="">
          <xdr:nvSpPr>
            <xdr:cNvPr id="2565" name="Check Box 517" hidden="1">
              <a:extLst>
                <a:ext uri="{63B3BB69-23CF-44E3-9099-C40C66FF867C}">
                  <a14:compatExt spid="_x0000_s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10</xdr:row>
          <xdr:rowOff>182880</xdr:rowOff>
        </xdr:from>
        <xdr:to>
          <xdr:col>16</xdr:col>
          <xdr:colOff>350520</xdr:colOff>
          <xdr:row>12</xdr:row>
          <xdr:rowOff>15240</xdr:rowOff>
        </xdr:to>
        <xdr:sp macro="" textlink="">
          <xdr:nvSpPr>
            <xdr:cNvPr id="2566" name="Check Box 518" hidden="1">
              <a:extLst>
                <a:ext uri="{63B3BB69-23CF-44E3-9099-C40C66FF867C}">
                  <a14:compatExt spid="_x0000_s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xdr:row>
          <xdr:rowOff>129540</xdr:rowOff>
        </xdr:from>
        <xdr:to>
          <xdr:col>16</xdr:col>
          <xdr:colOff>358140</xdr:colOff>
          <xdr:row>12</xdr:row>
          <xdr:rowOff>144780</xdr:rowOff>
        </xdr:to>
        <xdr:sp macro="" textlink="">
          <xdr:nvSpPr>
            <xdr:cNvPr id="2567" name="Check Box 519" hidden="1">
              <a:extLst>
                <a:ext uri="{63B3BB69-23CF-44E3-9099-C40C66FF867C}">
                  <a14:compatExt spid="_x0000_s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xdr:row>
          <xdr:rowOff>144780</xdr:rowOff>
        </xdr:from>
        <xdr:to>
          <xdr:col>16</xdr:col>
          <xdr:colOff>358140</xdr:colOff>
          <xdr:row>14</xdr:row>
          <xdr:rowOff>0</xdr:rowOff>
        </xdr:to>
        <xdr:sp macro="" textlink="">
          <xdr:nvSpPr>
            <xdr:cNvPr id="2568" name="Check Box 520" hidden="1">
              <a:extLst>
                <a:ext uri="{63B3BB69-23CF-44E3-9099-C40C66FF867C}">
                  <a14:compatExt spid="_x0000_s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13</xdr:row>
          <xdr:rowOff>144780</xdr:rowOff>
        </xdr:from>
        <xdr:to>
          <xdr:col>16</xdr:col>
          <xdr:colOff>342900</xdr:colOff>
          <xdr:row>15</xdr:row>
          <xdr:rowOff>0</xdr:rowOff>
        </xdr:to>
        <xdr:sp macro="" textlink="">
          <xdr:nvSpPr>
            <xdr:cNvPr id="2569" name="Check Box 521" hidden="1">
              <a:extLst>
                <a:ext uri="{63B3BB69-23CF-44E3-9099-C40C66FF867C}">
                  <a14:compatExt spid="_x0000_s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14</xdr:row>
          <xdr:rowOff>137160</xdr:rowOff>
        </xdr:from>
        <xdr:to>
          <xdr:col>16</xdr:col>
          <xdr:colOff>365760</xdr:colOff>
          <xdr:row>15</xdr:row>
          <xdr:rowOff>152400</xdr:rowOff>
        </xdr:to>
        <xdr:sp macro="" textlink="">
          <xdr:nvSpPr>
            <xdr:cNvPr id="2570" name="Check Box 522" hidden="1">
              <a:extLst>
                <a:ext uri="{63B3BB69-23CF-44E3-9099-C40C66FF867C}">
                  <a14:compatExt spid="_x0000_s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144780</xdr:rowOff>
        </xdr:from>
        <xdr:to>
          <xdr:col>16</xdr:col>
          <xdr:colOff>358140</xdr:colOff>
          <xdr:row>17</xdr:row>
          <xdr:rowOff>0</xdr:rowOff>
        </xdr:to>
        <xdr:sp macro="" textlink="">
          <xdr:nvSpPr>
            <xdr:cNvPr id="2571" name="Check Box 523" hidden="1">
              <a:extLst>
                <a:ext uri="{63B3BB69-23CF-44E3-9099-C40C66FF867C}">
                  <a14:compatExt spid="_x0000_s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16</xdr:row>
          <xdr:rowOff>144780</xdr:rowOff>
        </xdr:from>
        <xdr:to>
          <xdr:col>16</xdr:col>
          <xdr:colOff>342900</xdr:colOff>
          <xdr:row>18</xdr:row>
          <xdr:rowOff>0</xdr:rowOff>
        </xdr:to>
        <xdr:sp macro="" textlink="">
          <xdr:nvSpPr>
            <xdr:cNvPr id="2572" name="Check Box 524" hidden="1">
              <a:extLst>
                <a:ext uri="{63B3BB69-23CF-44E3-9099-C40C66FF867C}">
                  <a14:compatExt spid="_x0000_s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7620</xdr:rowOff>
        </xdr:from>
        <xdr:to>
          <xdr:col>16</xdr:col>
          <xdr:colOff>358140</xdr:colOff>
          <xdr:row>19</xdr:row>
          <xdr:rowOff>22860</xdr:rowOff>
        </xdr:to>
        <xdr:sp macro="" textlink="">
          <xdr:nvSpPr>
            <xdr:cNvPr id="2573" name="Check Box 525" hidden="1">
              <a:extLst>
                <a:ext uri="{63B3BB69-23CF-44E3-9099-C40C66FF867C}">
                  <a14:compatExt spid="_x0000_s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7620</xdr:rowOff>
        </xdr:from>
        <xdr:to>
          <xdr:col>16</xdr:col>
          <xdr:colOff>350520</xdr:colOff>
          <xdr:row>20</xdr:row>
          <xdr:rowOff>22860</xdr:rowOff>
        </xdr:to>
        <xdr:sp macro="" textlink="">
          <xdr:nvSpPr>
            <xdr:cNvPr id="2574" name="Check Box 526" hidden="1">
              <a:extLst>
                <a:ext uri="{63B3BB69-23CF-44E3-9099-C40C66FF867C}">
                  <a14:compatExt spid="_x0000_s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21</xdr:row>
          <xdr:rowOff>137160</xdr:rowOff>
        </xdr:from>
        <xdr:to>
          <xdr:col>16</xdr:col>
          <xdr:colOff>365760</xdr:colOff>
          <xdr:row>22</xdr:row>
          <xdr:rowOff>152400</xdr:rowOff>
        </xdr:to>
        <xdr:sp macro="" textlink="">
          <xdr:nvSpPr>
            <xdr:cNvPr id="2575" name="Check Box 527" hidden="1">
              <a:extLst>
                <a:ext uri="{63B3BB69-23CF-44E3-9099-C40C66FF867C}">
                  <a14:compatExt spid="_x0000_s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144780</xdr:rowOff>
        </xdr:from>
        <xdr:to>
          <xdr:col>16</xdr:col>
          <xdr:colOff>358140</xdr:colOff>
          <xdr:row>22</xdr:row>
          <xdr:rowOff>0</xdr:rowOff>
        </xdr:to>
        <xdr:sp macro="" textlink="">
          <xdr:nvSpPr>
            <xdr:cNvPr id="2576" name="Check Box 528" hidden="1">
              <a:extLst>
                <a:ext uri="{63B3BB69-23CF-44E3-9099-C40C66FF867C}">
                  <a14:compatExt spid="_x0000_s2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129540</xdr:rowOff>
        </xdr:from>
        <xdr:to>
          <xdr:col>16</xdr:col>
          <xdr:colOff>350520</xdr:colOff>
          <xdr:row>20</xdr:row>
          <xdr:rowOff>144780</xdr:rowOff>
        </xdr:to>
        <xdr:sp macro="" textlink="">
          <xdr:nvSpPr>
            <xdr:cNvPr id="2577" name="Check Box 529" hidden="1">
              <a:extLst>
                <a:ext uri="{63B3BB69-23CF-44E3-9099-C40C66FF867C}">
                  <a14:compatExt spid="_x0000_s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7</xdr:row>
          <xdr:rowOff>495300</xdr:rowOff>
        </xdr:from>
        <xdr:to>
          <xdr:col>16</xdr:col>
          <xdr:colOff>373380</xdr:colOff>
          <xdr:row>9</xdr:row>
          <xdr:rowOff>15240</xdr:rowOff>
        </xdr:to>
        <xdr:sp macro="" textlink="">
          <xdr:nvSpPr>
            <xdr:cNvPr id="2578" name="Check Box 530" hidden="1">
              <a:extLst>
                <a:ext uri="{63B3BB69-23CF-44E3-9099-C40C66FF867C}">
                  <a14:compatExt spid="_x0000_s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8</xdr:row>
          <xdr:rowOff>152400</xdr:rowOff>
        </xdr:from>
        <xdr:to>
          <xdr:col>16</xdr:col>
          <xdr:colOff>373380</xdr:colOff>
          <xdr:row>10</xdr:row>
          <xdr:rowOff>7620</xdr:rowOff>
        </xdr:to>
        <xdr:sp macro="" textlink="">
          <xdr:nvSpPr>
            <xdr:cNvPr id="2579" name="Check Box 531" hidden="1">
              <a:extLst>
                <a:ext uri="{63B3BB69-23CF-44E3-9099-C40C66FF867C}">
                  <a14:compatExt spid="_x0000_s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xdr:row>
          <xdr:rowOff>7620</xdr:rowOff>
        </xdr:from>
        <xdr:to>
          <xdr:col>16</xdr:col>
          <xdr:colOff>358140</xdr:colOff>
          <xdr:row>11</xdr:row>
          <xdr:rowOff>22860</xdr:rowOff>
        </xdr:to>
        <xdr:sp macro="" textlink="">
          <xdr:nvSpPr>
            <xdr:cNvPr id="2580" name="Check Box 532" hidden="1">
              <a:extLst>
                <a:ext uri="{63B3BB69-23CF-44E3-9099-C40C66FF867C}">
                  <a14:compatExt spid="_x0000_s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10</xdr:row>
          <xdr:rowOff>182880</xdr:rowOff>
        </xdr:from>
        <xdr:to>
          <xdr:col>16</xdr:col>
          <xdr:colOff>350520</xdr:colOff>
          <xdr:row>12</xdr:row>
          <xdr:rowOff>15240</xdr:rowOff>
        </xdr:to>
        <xdr:sp macro="" textlink="">
          <xdr:nvSpPr>
            <xdr:cNvPr id="2581" name="Check Box 533" hidden="1">
              <a:extLst>
                <a:ext uri="{63B3BB69-23CF-44E3-9099-C40C66FF867C}">
                  <a14:compatExt spid="_x0000_s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xdr:row>
          <xdr:rowOff>129540</xdr:rowOff>
        </xdr:from>
        <xdr:to>
          <xdr:col>16</xdr:col>
          <xdr:colOff>358140</xdr:colOff>
          <xdr:row>12</xdr:row>
          <xdr:rowOff>144780</xdr:rowOff>
        </xdr:to>
        <xdr:sp macro="" textlink="">
          <xdr:nvSpPr>
            <xdr:cNvPr id="2582" name="Check Box 534" hidden="1">
              <a:extLst>
                <a:ext uri="{63B3BB69-23CF-44E3-9099-C40C66FF867C}">
                  <a14:compatExt spid="_x0000_s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xdr:row>
          <xdr:rowOff>144780</xdr:rowOff>
        </xdr:from>
        <xdr:to>
          <xdr:col>16</xdr:col>
          <xdr:colOff>358140</xdr:colOff>
          <xdr:row>14</xdr:row>
          <xdr:rowOff>0</xdr:rowOff>
        </xdr:to>
        <xdr:sp macro="" textlink="">
          <xdr:nvSpPr>
            <xdr:cNvPr id="2583" name="Check Box 535" hidden="1">
              <a:extLst>
                <a:ext uri="{63B3BB69-23CF-44E3-9099-C40C66FF867C}">
                  <a14:compatExt spid="_x0000_s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13</xdr:row>
          <xdr:rowOff>144780</xdr:rowOff>
        </xdr:from>
        <xdr:to>
          <xdr:col>16</xdr:col>
          <xdr:colOff>342900</xdr:colOff>
          <xdr:row>15</xdr:row>
          <xdr:rowOff>0</xdr:rowOff>
        </xdr:to>
        <xdr:sp macro="" textlink="">
          <xdr:nvSpPr>
            <xdr:cNvPr id="2584" name="Check Box 536" hidden="1">
              <a:extLst>
                <a:ext uri="{63B3BB69-23CF-44E3-9099-C40C66FF867C}">
                  <a14:compatExt spid="_x0000_s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14</xdr:row>
          <xdr:rowOff>137160</xdr:rowOff>
        </xdr:from>
        <xdr:to>
          <xdr:col>16</xdr:col>
          <xdr:colOff>365760</xdr:colOff>
          <xdr:row>15</xdr:row>
          <xdr:rowOff>152400</xdr:rowOff>
        </xdr:to>
        <xdr:sp macro="" textlink="">
          <xdr:nvSpPr>
            <xdr:cNvPr id="2585" name="Check Box 537" hidden="1">
              <a:extLst>
                <a:ext uri="{63B3BB69-23CF-44E3-9099-C40C66FF867C}">
                  <a14:compatExt spid="_x0000_s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144780</xdr:rowOff>
        </xdr:from>
        <xdr:to>
          <xdr:col>16</xdr:col>
          <xdr:colOff>358140</xdr:colOff>
          <xdr:row>17</xdr:row>
          <xdr:rowOff>0</xdr:rowOff>
        </xdr:to>
        <xdr:sp macro="" textlink="">
          <xdr:nvSpPr>
            <xdr:cNvPr id="2586" name="Check Box 538" hidden="1">
              <a:extLst>
                <a:ext uri="{63B3BB69-23CF-44E3-9099-C40C66FF867C}">
                  <a14:compatExt spid="_x0000_s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16</xdr:row>
          <xdr:rowOff>144780</xdr:rowOff>
        </xdr:from>
        <xdr:to>
          <xdr:col>16</xdr:col>
          <xdr:colOff>342900</xdr:colOff>
          <xdr:row>18</xdr:row>
          <xdr:rowOff>0</xdr:rowOff>
        </xdr:to>
        <xdr:sp macro="" textlink="">
          <xdr:nvSpPr>
            <xdr:cNvPr id="2587" name="Check Box 539" hidden="1">
              <a:extLst>
                <a:ext uri="{63B3BB69-23CF-44E3-9099-C40C66FF867C}">
                  <a14:compatExt spid="_x0000_s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7620</xdr:rowOff>
        </xdr:from>
        <xdr:to>
          <xdr:col>16</xdr:col>
          <xdr:colOff>358140</xdr:colOff>
          <xdr:row>19</xdr:row>
          <xdr:rowOff>22860</xdr:rowOff>
        </xdr:to>
        <xdr:sp macro="" textlink="">
          <xdr:nvSpPr>
            <xdr:cNvPr id="2588" name="Check Box 540" hidden="1">
              <a:extLst>
                <a:ext uri="{63B3BB69-23CF-44E3-9099-C40C66FF867C}">
                  <a14:compatExt spid="_x0000_s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7620</xdr:rowOff>
        </xdr:from>
        <xdr:to>
          <xdr:col>16</xdr:col>
          <xdr:colOff>350520</xdr:colOff>
          <xdr:row>20</xdr:row>
          <xdr:rowOff>22860</xdr:rowOff>
        </xdr:to>
        <xdr:sp macro="" textlink="">
          <xdr:nvSpPr>
            <xdr:cNvPr id="2589" name="Check Box 541" hidden="1">
              <a:extLst>
                <a:ext uri="{63B3BB69-23CF-44E3-9099-C40C66FF867C}">
                  <a14:compatExt spid="_x0000_s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21</xdr:row>
          <xdr:rowOff>137160</xdr:rowOff>
        </xdr:from>
        <xdr:to>
          <xdr:col>16</xdr:col>
          <xdr:colOff>365760</xdr:colOff>
          <xdr:row>22</xdr:row>
          <xdr:rowOff>152400</xdr:rowOff>
        </xdr:to>
        <xdr:sp macro="" textlink="">
          <xdr:nvSpPr>
            <xdr:cNvPr id="2590" name="Check Box 542" hidden="1">
              <a:extLst>
                <a:ext uri="{63B3BB69-23CF-44E3-9099-C40C66FF867C}">
                  <a14:compatExt spid="_x0000_s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144780</xdr:rowOff>
        </xdr:from>
        <xdr:to>
          <xdr:col>16</xdr:col>
          <xdr:colOff>358140</xdr:colOff>
          <xdr:row>22</xdr:row>
          <xdr:rowOff>0</xdr:rowOff>
        </xdr:to>
        <xdr:sp macro="" textlink="">
          <xdr:nvSpPr>
            <xdr:cNvPr id="2591" name="Check Box 543" hidden="1">
              <a:extLst>
                <a:ext uri="{63B3BB69-23CF-44E3-9099-C40C66FF867C}">
                  <a14:compatExt spid="_x0000_s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129540</xdr:rowOff>
        </xdr:from>
        <xdr:to>
          <xdr:col>16</xdr:col>
          <xdr:colOff>350520</xdr:colOff>
          <xdr:row>20</xdr:row>
          <xdr:rowOff>144780</xdr:rowOff>
        </xdr:to>
        <xdr:sp macro="" textlink="">
          <xdr:nvSpPr>
            <xdr:cNvPr id="2592" name="Check Box 544" hidden="1">
              <a:extLst>
                <a:ext uri="{63B3BB69-23CF-44E3-9099-C40C66FF867C}">
                  <a14:compatExt spid="_x0000_s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7</xdr:row>
          <xdr:rowOff>495300</xdr:rowOff>
        </xdr:from>
        <xdr:to>
          <xdr:col>16</xdr:col>
          <xdr:colOff>373380</xdr:colOff>
          <xdr:row>9</xdr:row>
          <xdr:rowOff>15240</xdr:rowOff>
        </xdr:to>
        <xdr:sp macro="" textlink="">
          <xdr:nvSpPr>
            <xdr:cNvPr id="2593" name="Check Box 545" hidden="1">
              <a:extLst>
                <a:ext uri="{63B3BB69-23CF-44E3-9099-C40C66FF867C}">
                  <a14:compatExt spid="_x0000_s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8</xdr:row>
          <xdr:rowOff>152400</xdr:rowOff>
        </xdr:from>
        <xdr:to>
          <xdr:col>16</xdr:col>
          <xdr:colOff>373380</xdr:colOff>
          <xdr:row>10</xdr:row>
          <xdr:rowOff>7620</xdr:rowOff>
        </xdr:to>
        <xdr:sp macro="" textlink="">
          <xdr:nvSpPr>
            <xdr:cNvPr id="2594" name="Check Box 546" hidden="1">
              <a:extLst>
                <a:ext uri="{63B3BB69-23CF-44E3-9099-C40C66FF867C}">
                  <a14:compatExt spid="_x0000_s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xdr:row>
          <xdr:rowOff>7620</xdr:rowOff>
        </xdr:from>
        <xdr:to>
          <xdr:col>16</xdr:col>
          <xdr:colOff>358140</xdr:colOff>
          <xdr:row>11</xdr:row>
          <xdr:rowOff>22860</xdr:rowOff>
        </xdr:to>
        <xdr:sp macro="" textlink="">
          <xdr:nvSpPr>
            <xdr:cNvPr id="2595" name="Check Box 547" hidden="1">
              <a:extLst>
                <a:ext uri="{63B3BB69-23CF-44E3-9099-C40C66FF867C}">
                  <a14:compatExt spid="_x0000_s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10</xdr:row>
          <xdr:rowOff>182880</xdr:rowOff>
        </xdr:from>
        <xdr:to>
          <xdr:col>16</xdr:col>
          <xdr:colOff>350520</xdr:colOff>
          <xdr:row>12</xdr:row>
          <xdr:rowOff>15240</xdr:rowOff>
        </xdr:to>
        <xdr:sp macro="" textlink="">
          <xdr:nvSpPr>
            <xdr:cNvPr id="2596" name="Check Box 548"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xdr:row>
          <xdr:rowOff>129540</xdr:rowOff>
        </xdr:from>
        <xdr:to>
          <xdr:col>16</xdr:col>
          <xdr:colOff>358140</xdr:colOff>
          <xdr:row>12</xdr:row>
          <xdr:rowOff>144780</xdr:rowOff>
        </xdr:to>
        <xdr:sp macro="" textlink="">
          <xdr:nvSpPr>
            <xdr:cNvPr id="2597" name="Check Box 549" hidden="1">
              <a:extLst>
                <a:ext uri="{63B3BB69-23CF-44E3-9099-C40C66FF867C}">
                  <a14:compatExt spid="_x0000_s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xdr:row>
          <xdr:rowOff>144780</xdr:rowOff>
        </xdr:from>
        <xdr:to>
          <xdr:col>16</xdr:col>
          <xdr:colOff>358140</xdr:colOff>
          <xdr:row>14</xdr:row>
          <xdr:rowOff>0</xdr:rowOff>
        </xdr:to>
        <xdr:sp macro="" textlink="">
          <xdr:nvSpPr>
            <xdr:cNvPr id="2598" name="Check Box 550" hidden="1">
              <a:extLst>
                <a:ext uri="{63B3BB69-23CF-44E3-9099-C40C66FF867C}">
                  <a14:compatExt spid="_x0000_s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13</xdr:row>
          <xdr:rowOff>144780</xdr:rowOff>
        </xdr:from>
        <xdr:to>
          <xdr:col>16</xdr:col>
          <xdr:colOff>342900</xdr:colOff>
          <xdr:row>15</xdr:row>
          <xdr:rowOff>0</xdr:rowOff>
        </xdr:to>
        <xdr:sp macro="" textlink="">
          <xdr:nvSpPr>
            <xdr:cNvPr id="2599" name="Check Box 551" hidden="1">
              <a:extLst>
                <a:ext uri="{63B3BB69-23CF-44E3-9099-C40C66FF867C}">
                  <a14:compatExt spid="_x0000_s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14</xdr:row>
          <xdr:rowOff>137160</xdr:rowOff>
        </xdr:from>
        <xdr:to>
          <xdr:col>16</xdr:col>
          <xdr:colOff>365760</xdr:colOff>
          <xdr:row>15</xdr:row>
          <xdr:rowOff>152400</xdr:rowOff>
        </xdr:to>
        <xdr:sp macro="" textlink="">
          <xdr:nvSpPr>
            <xdr:cNvPr id="2600" name="Check Box 552" hidden="1">
              <a:extLst>
                <a:ext uri="{63B3BB69-23CF-44E3-9099-C40C66FF867C}">
                  <a14:compatExt spid="_x0000_s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144780</xdr:rowOff>
        </xdr:from>
        <xdr:to>
          <xdr:col>16</xdr:col>
          <xdr:colOff>358140</xdr:colOff>
          <xdr:row>17</xdr:row>
          <xdr:rowOff>0</xdr:rowOff>
        </xdr:to>
        <xdr:sp macro="" textlink="">
          <xdr:nvSpPr>
            <xdr:cNvPr id="2601" name="Check Box 553" hidden="1">
              <a:extLst>
                <a:ext uri="{63B3BB69-23CF-44E3-9099-C40C66FF867C}">
                  <a14:compatExt spid="_x0000_s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16</xdr:row>
          <xdr:rowOff>144780</xdr:rowOff>
        </xdr:from>
        <xdr:to>
          <xdr:col>16</xdr:col>
          <xdr:colOff>342900</xdr:colOff>
          <xdr:row>18</xdr:row>
          <xdr:rowOff>0</xdr:rowOff>
        </xdr:to>
        <xdr:sp macro="" textlink="">
          <xdr:nvSpPr>
            <xdr:cNvPr id="2602" name="Check Box 554" hidden="1">
              <a:extLst>
                <a:ext uri="{63B3BB69-23CF-44E3-9099-C40C66FF867C}">
                  <a14:compatExt spid="_x0000_s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7620</xdr:rowOff>
        </xdr:from>
        <xdr:to>
          <xdr:col>16</xdr:col>
          <xdr:colOff>358140</xdr:colOff>
          <xdr:row>19</xdr:row>
          <xdr:rowOff>22860</xdr:rowOff>
        </xdr:to>
        <xdr:sp macro="" textlink="">
          <xdr:nvSpPr>
            <xdr:cNvPr id="2603" name="Check Box 555" hidden="1">
              <a:extLst>
                <a:ext uri="{63B3BB69-23CF-44E3-9099-C40C66FF867C}">
                  <a14:compatExt spid="_x0000_s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7620</xdr:rowOff>
        </xdr:from>
        <xdr:to>
          <xdr:col>16</xdr:col>
          <xdr:colOff>350520</xdr:colOff>
          <xdr:row>20</xdr:row>
          <xdr:rowOff>22860</xdr:rowOff>
        </xdr:to>
        <xdr:sp macro="" textlink="">
          <xdr:nvSpPr>
            <xdr:cNvPr id="2604" name="Check Box 556" hidden="1">
              <a:extLst>
                <a:ext uri="{63B3BB69-23CF-44E3-9099-C40C66FF867C}">
                  <a14:compatExt spid="_x0000_s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21</xdr:row>
          <xdr:rowOff>137160</xdr:rowOff>
        </xdr:from>
        <xdr:to>
          <xdr:col>16</xdr:col>
          <xdr:colOff>365760</xdr:colOff>
          <xdr:row>22</xdr:row>
          <xdr:rowOff>152400</xdr:rowOff>
        </xdr:to>
        <xdr:sp macro="" textlink="">
          <xdr:nvSpPr>
            <xdr:cNvPr id="2605" name="Check Box 557" hidden="1">
              <a:extLst>
                <a:ext uri="{63B3BB69-23CF-44E3-9099-C40C66FF867C}">
                  <a14:compatExt spid="_x0000_s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144780</xdr:rowOff>
        </xdr:from>
        <xdr:to>
          <xdr:col>16</xdr:col>
          <xdr:colOff>358140</xdr:colOff>
          <xdr:row>22</xdr:row>
          <xdr:rowOff>0</xdr:rowOff>
        </xdr:to>
        <xdr:sp macro="" textlink="">
          <xdr:nvSpPr>
            <xdr:cNvPr id="2606" name="Check Box 558" hidden="1">
              <a:extLst>
                <a:ext uri="{63B3BB69-23CF-44E3-9099-C40C66FF867C}">
                  <a14:compatExt spid="_x0000_s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129540</xdr:rowOff>
        </xdr:from>
        <xdr:to>
          <xdr:col>16</xdr:col>
          <xdr:colOff>350520</xdr:colOff>
          <xdr:row>20</xdr:row>
          <xdr:rowOff>144780</xdr:rowOff>
        </xdr:to>
        <xdr:sp macro="" textlink="">
          <xdr:nvSpPr>
            <xdr:cNvPr id="2607" name="Check Box 559" hidden="1">
              <a:extLst>
                <a:ext uri="{63B3BB69-23CF-44E3-9099-C40C66FF867C}">
                  <a14:compatExt spid="_x0000_s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7</xdr:row>
          <xdr:rowOff>495300</xdr:rowOff>
        </xdr:from>
        <xdr:to>
          <xdr:col>16</xdr:col>
          <xdr:colOff>373380</xdr:colOff>
          <xdr:row>9</xdr:row>
          <xdr:rowOff>15240</xdr:rowOff>
        </xdr:to>
        <xdr:sp macro="" textlink="">
          <xdr:nvSpPr>
            <xdr:cNvPr id="2608" name="Check Box 560" hidden="1">
              <a:extLst>
                <a:ext uri="{63B3BB69-23CF-44E3-9099-C40C66FF867C}">
                  <a14:compatExt spid="_x0000_s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8</xdr:row>
          <xdr:rowOff>152400</xdr:rowOff>
        </xdr:from>
        <xdr:to>
          <xdr:col>16</xdr:col>
          <xdr:colOff>373380</xdr:colOff>
          <xdr:row>10</xdr:row>
          <xdr:rowOff>7620</xdr:rowOff>
        </xdr:to>
        <xdr:sp macro="" textlink="">
          <xdr:nvSpPr>
            <xdr:cNvPr id="2609" name="Check Box 561" hidden="1">
              <a:extLst>
                <a:ext uri="{63B3BB69-23CF-44E3-9099-C40C66FF867C}">
                  <a14:compatExt spid="_x0000_s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xdr:row>
          <xdr:rowOff>7620</xdr:rowOff>
        </xdr:from>
        <xdr:to>
          <xdr:col>16</xdr:col>
          <xdr:colOff>358140</xdr:colOff>
          <xdr:row>11</xdr:row>
          <xdr:rowOff>22860</xdr:rowOff>
        </xdr:to>
        <xdr:sp macro="" textlink="">
          <xdr:nvSpPr>
            <xdr:cNvPr id="2610" name="Check Box 562" hidden="1">
              <a:extLst>
                <a:ext uri="{63B3BB69-23CF-44E3-9099-C40C66FF867C}">
                  <a14:compatExt spid="_x0000_s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10</xdr:row>
          <xdr:rowOff>182880</xdr:rowOff>
        </xdr:from>
        <xdr:to>
          <xdr:col>16</xdr:col>
          <xdr:colOff>350520</xdr:colOff>
          <xdr:row>12</xdr:row>
          <xdr:rowOff>15240</xdr:rowOff>
        </xdr:to>
        <xdr:sp macro="" textlink="">
          <xdr:nvSpPr>
            <xdr:cNvPr id="2611" name="Check Box 563" hidden="1">
              <a:extLst>
                <a:ext uri="{63B3BB69-23CF-44E3-9099-C40C66FF867C}">
                  <a14:compatExt spid="_x0000_s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xdr:row>
          <xdr:rowOff>129540</xdr:rowOff>
        </xdr:from>
        <xdr:to>
          <xdr:col>16</xdr:col>
          <xdr:colOff>358140</xdr:colOff>
          <xdr:row>12</xdr:row>
          <xdr:rowOff>144780</xdr:rowOff>
        </xdr:to>
        <xdr:sp macro="" textlink="">
          <xdr:nvSpPr>
            <xdr:cNvPr id="2612" name="Check Box 564" hidden="1">
              <a:extLst>
                <a:ext uri="{63B3BB69-23CF-44E3-9099-C40C66FF867C}">
                  <a14:compatExt spid="_x0000_s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xdr:row>
          <xdr:rowOff>144780</xdr:rowOff>
        </xdr:from>
        <xdr:to>
          <xdr:col>16</xdr:col>
          <xdr:colOff>358140</xdr:colOff>
          <xdr:row>14</xdr:row>
          <xdr:rowOff>0</xdr:rowOff>
        </xdr:to>
        <xdr:sp macro="" textlink="">
          <xdr:nvSpPr>
            <xdr:cNvPr id="2613" name="Check Box 565" hidden="1">
              <a:extLst>
                <a:ext uri="{63B3BB69-23CF-44E3-9099-C40C66FF867C}">
                  <a14:compatExt spid="_x0000_s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13</xdr:row>
          <xdr:rowOff>144780</xdr:rowOff>
        </xdr:from>
        <xdr:to>
          <xdr:col>16</xdr:col>
          <xdr:colOff>342900</xdr:colOff>
          <xdr:row>15</xdr:row>
          <xdr:rowOff>0</xdr:rowOff>
        </xdr:to>
        <xdr:sp macro="" textlink="">
          <xdr:nvSpPr>
            <xdr:cNvPr id="2614" name="Check Box 566" hidden="1">
              <a:extLst>
                <a:ext uri="{63B3BB69-23CF-44E3-9099-C40C66FF867C}">
                  <a14:compatExt spid="_x0000_s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14</xdr:row>
          <xdr:rowOff>137160</xdr:rowOff>
        </xdr:from>
        <xdr:to>
          <xdr:col>16</xdr:col>
          <xdr:colOff>365760</xdr:colOff>
          <xdr:row>15</xdr:row>
          <xdr:rowOff>152400</xdr:rowOff>
        </xdr:to>
        <xdr:sp macro="" textlink="">
          <xdr:nvSpPr>
            <xdr:cNvPr id="2615" name="Check Box 567" hidden="1">
              <a:extLst>
                <a:ext uri="{63B3BB69-23CF-44E3-9099-C40C66FF867C}">
                  <a14:compatExt spid="_x0000_s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144780</xdr:rowOff>
        </xdr:from>
        <xdr:to>
          <xdr:col>16</xdr:col>
          <xdr:colOff>358140</xdr:colOff>
          <xdr:row>17</xdr:row>
          <xdr:rowOff>0</xdr:rowOff>
        </xdr:to>
        <xdr:sp macro="" textlink="">
          <xdr:nvSpPr>
            <xdr:cNvPr id="2616" name="Check Box 568" hidden="1">
              <a:extLst>
                <a:ext uri="{63B3BB69-23CF-44E3-9099-C40C66FF867C}">
                  <a14:compatExt spid="_x0000_s2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16</xdr:row>
          <xdr:rowOff>144780</xdr:rowOff>
        </xdr:from>
        <xdr:to>
          <xdr:col>16</xdr:col>
          <xdr:colOff>342900</xdr:colOff>
          <xdr:row>18</xdr:row>
          <xdr:rowOff>0</xdr:rowOff>
        </xdr:to>
        <xdr:sp macro="" textlink="">
          <xdr:nvSpPr>
            <xdr:cNvPr id="2617" name="Check Box 569" hidden="1">
              <a:extLst>
                <a:ext uri="{63B3BB69-23CF-44E3-9099-C40C66FF867C}">
                  <a14:compatExt spid="_x0000_s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7620</xdr:rowOff>
        </xdr:from>
        <xdr:to>
          <xdr:col>16</xdr:col>
          <xdr:colOff>358140</xdr:colOff>
          <xdr:row>19</xdr:row>
          <xdr:rowOff>22860</xdr:rowOff>
        </xdr:to>
        <xdr:sp macro="" textlink="">
          <xdr:nvSpPr>
            <xdr:cNvPr id="2618" name="Check Box 570" hidden="1">
              <a:extLst>
                <a:ext uri="{63B3BB69-23CF-44E3-9099-C40C66FF867C}">
                  <a14:compatExt spid="_x0000_s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7620</xdr:rowOff>
        </xdr:from>
        <xdr:to>
          <xdr:col>16</xdr:col>
          <xdr:colOff>350520</xdr:colOff>
          <xdr:row>20</xdr:row>
          <xdr:rowOff>22860</xdr:rowOff>
        </xdr:to>
        <xdr:sp macro="" textlink="">
          <xdr:nvSpPr>
            <xdr:cNvPr id="2619" name="Check Box 571" hidden="1">
              <a:extLst>
                <a:ext uri="{63B3BB69-23CF-44E3-9099-C40C66FF867C}">
                  <a14:compatExt spid="_x0000_s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21</xdr:row>
          <xdr:rowOff>137160</xdr:rowOff>
        </xdr:from>
        <xdr:to>
          <xdr:col>16</xdr:col>
          <xdr:colOff>365760</xdr:colOff>
          <xdr:row>22</xdr:row>
          <xdr:rowOff>152400</xdr:rowOff>
        </xdr:to>
        <xdr:sp macro="" textlink="">
          <xdr:nvSpPr>
            <xdr:cNvPr id="2620" name="Check Box 572" hidden="1">
              <a:extLst>
                <a:ext uri="{63B3BB69-23CF-44E3-9099-C40C66FF867C}">
                  <a14:compatExt spid="_x0000_s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144780</xdr:rowOff>
        </xdr:from>
        <xdr:to>
          <xdr:col>16</xdr:col>
          <xdr:colOff>358140</xdr:colOff>
          <xdr:row>22</xdr:row>
          <xdr:rowOff>0</xdr:rowOff>
        </xdr:to>
        <xdr:sp macro="" textlink="">
          <xdr:nvSpPr>
            <xdr:cNvPr id="2621" name="Check Box 573" hidden="1">
              <a:extLst>
                <a:ext uri="{63B3BB69-23CF-44E3-9099-C40C66FF867C}">
                  <a14:compatExt spid="_x0000_s2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19</xdr:row>
          <xdr:rowOff>129540</xdr:rowOff>
        </xdr:from>
        <xdr:to>
          <xdr:col>16</xdr:col>
          <xdr:colOff>350520</xdr:colOff>
          <xdr:row>20</xdr:row>
          <xdr:rowOff>144780</xdr:rowOff>
        </xdr:to>
        <xdr:sp macro="" textlink="">
          <xdr:nvSpPr>
            <xdr:cNvPr id="2622" name="Check Box 574" hidden="1">
              <a:extLst>
                <a:ext uri="{63B3BB69-23CF-44E3-9099-C40C66FF867C}">
                  <a14:compatExt spid="_x0000_s2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7</xdr:row>
          <xdr:rowOff>495300</xdr:rowOff>
        </xdr:from>
        <xdr:to>
          <xdr:col>17</xdr:col>
          <xdr:colOff>373380</xdr:colOff>
          <xdr:row>9</xdr:row>
          <xdr:rowOff>15240</xdr:rowOff>
        </xdr:to>
        <xdr:sp macro="" textlink="">
          <xdr:nvSpPr>
            <xdr:cNvPr id="2623" name="Check Box 575" hidden="1">
              <a:extLst>
                <a:ext uri="{63B3BB69-23CF-44E3-9099-C40C66FF867C}">
                  <a14:compatExt spid="_x0000_s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8</xdr:row>
          <xdr:rowOff>152400</xdr:rowOff>
        </xdr:from>
        <xdr:to>
          <xdr:col>17</xdr:col>
          <xdr:colOff>373380</xdr:colOff>
          <xdr:row>10</xdr:row>
          <xdr:rowOff>7620</xdr:rowOff>
        </xdr:to>
        <xdr:sp macro="" textlink="">
          <xdr:nvSpPr>
            <xdr:cNvPr id="2624" name="Check Box 576" hidden="1">
              <a:extLst>
                <a:ext uri="{63B3BB69-23CF-44E3-9099-C40C66FF867C}">
                  <a14:compatExt spid="_x0000_s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10</xdr:row>
          <xdr:rowOff>7620</xdr:rowOff>
        </xdr:from>
        <xdr:to>
          <xdr:col>17</xdr:col>
          <xdr:colOff>358140</xdr:colOff>
          <xdr:row>11</xdr:row>
          <xdr:rowOff>22860</xdr:rowOff>
        </xdr:to>
        <xdr:sp macro="" textlink="">
          <xdr:nvSpPr>
            <xdr:cNvPr id="2625" name="Check Box 577" hidden="1">
              <a:extLst>
                <a:ext uri="{63B3BB69-23CF-44E3-9099-C40C66FF867C}">
                  <a14:compatExt spid="_x0000_s2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xdr:row>
          <xdr:rowOff>182880</xdr:rowOff>
        </xdr:from>
        <xdr:to>
          <xdr:col>17</xdr:col>
          <xdr:colOff>350520</xdr:colOff>
          <xdr:row>12</xdr:row>
          <xdr:rowOff>15240</xdr:rowOff>
        </xdr:to>
        <xdr:sp macro="" textlink="">
          <xdr:nvSpPr>
            <xdr:cNvPr id="2626" name="Check Box 578" hidden="1">
              <a:extLst>
                <a:ext uri="{63B3BB69-23CF-44E3-9099-C40C66FF867C}">
                  <a14:compatExt spid="_x0000_s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11</xdr:row>
          <xdr:rowOff>129540</xdr:rowOff>
        </xdr:from>
        <xdr:to>
          <xdr:col>17</xdr:col>
          <xdr:colOff>358140</xdr:colOff>
          <xdr:row>12</xdr:row>
          <xdr:rowOff>144780</xdr:rowOff>
        </xdr:to>
        <xdr:sp macro="" textlink="">
          <xdr:nvSpPr>
            <xdr:cNvPr id="2627" name="Check Box 579" hidden="1">
              <a:extLst>
                <a:ext uri="{63B3BB69-23CF-44E3-9099-C40C66FF867C}">
                  <a14:compatExt spid="_x0000_s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12</xdr:row>
          <xdr:rowOff>144780</xdr:rowOff>
        </xdr:from>
        <xdr:to>
          <xdr:col>17</xdr:col>
          <xdr:colOff>358140</xdr:colOff>
          <xdr:row>14</xdr:row>
          <xdr:rowOff>0</xdr:rowOff>
        </xdr:to>
        <xdr:sp macro="" textlink="">
          <xdr:nvSpPr>
            <xdr:cNvPr id="2628" name="Check Box 580" hidden="1">
              <a:extLst>
                <a:ext uri="{63B3BB69-23CF-44E3-9099-C40C66FF867C}">
                  <a14:compatExt spid="_x0000_s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13</xdr:row>
          <xdr:rowOff>144780</xdr:rowOff>
        </xdr:from>
        <xdr:to>
          <xdr:col>17</xdr:col>
          <xdr:colOff>342900</xdr:colOff>
          <xdr:row>15</xdr:row>
          <xdr:rowOff>0</xdr:rowOff>
        </xdr:to>
        <xdr:sp macro="" textlink="">
          <xdr:nvSpPr>
            <xdr:cNvPr id="2629" name="Check Box 581" hidden="1">
              <a:extLst>
                <a:ext uri="{63B3BB69-23CF-44E3-9099-C40C66FF867C}">
                  <a14:compatExt spid="_x0000_s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14</xdr:row>
          <xdr:rowOff>137160</xdr:rowOff>
        </xdr:from>
        <xdr:to>
          <xdr:col>17</xdr:col>
          <xdr:colOff>365760</xdr:colOff>
          <xdr:row>15</xdr:row>
          <xdr:rowOff>152400</xdr:rowOff>
        </xdr:to>
        <xdr:sp macro="" textlink="">
          <xdr:nvSpPr>
            <xdr:cNvPr id="2630" name="Check Box 582" hidden="1">
              <a:extLst>
                <a:ext uri="{63B3BB69-23CF-44E3-9099-C40C66FF867C}">
                  <a14:compatExt spid="_x0000_s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15</xdr:row>
          <xdr:rowOff>144780</xdr:rowOff>
        </xdr:from>
        <xdr:to>
          <xdr:col>17</xdr:col>
          <xdr:colOff>358140</xdr:colOff>
          <xdr:row>17</xdr:row>
          <xdr:rowOff>0</xdr:rowOff>
        </xdr:to>
        <xdr:sp macro="" textlink="">
          <xdr:nvSpPr>
            <xdr:cNvPr id="2631" name="Check Box 583" hidden="1">
              <a:extLst>
                <a:ext uri="{63B3BB69-23CF-44E3-9099-C40C66FF867C}">
                  <a14:compatExt spid="_x0000_s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16</xdr:row>
          <xdr:rowOff>144780</xdr:rowOff>
        </xdr:from>
        <xdr:to>
          <xdr:col>17</xdr:col>
          <xdr:colOff>342900</xdr:colOff>
          <xdr:row>18</xdr:row>
          <xdr:rowOff>0</xdr:rowOff>
        </xdr:to>
        <xdr:sp macro="" textlink="">
          <xdr:nvSpPr>
            <xdr:cNvPr id="2632" name="Check Box 584" hidden="1">
              <a:extLst>
                <a:ext uri="{63B3BB69-23CF-44E3-9099-C40C66FF867C}">
                  <a14:compatExt spid="_x0000_s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18</xdr:row>
          <xdr:rowOff>7620</xdr:rowOff>
        </xdr:from>
        <xdr:to>
          <xdr:col>17</xdr:col>
          <xdr:colOff>358140</xdr:colOff>
          <xdr:row>19</xdr:row>
          <xdr:rowOff>22860</xdr:rowOff>
        </xdr:to>
        <xdr:sp macro="" textlink="">
          <xdr:nvSpPr>
            <xdr:cNvPr id="2633" name="Check Box 585" hidden="1">
              <a:extLst>
                <a:ext uri="{63B3BB69-23CF-44E3-9099-C40C66FF867C}">
                  <a14:compatExt spid="_x0000_s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7620</xdr:rowOff>
        </xdr:from>
        <xdr:to>
          <xdr:col>17</xdr:col>
          <xdr:colOff>350520</xdr:colOff>
          <xdr:row>20</xdr:row>
          <xdr:rowOff>22860</xdr:rowOff>
        </xdr:to>
        <xdr:sp macro="" textlink="">
          <xdr:nvSpPr>
            <xdr:cNvPr id="2634" name="Check Box 586" hidden="1">
              <a:extLst>
                <a:ext uri="{63B3BB69-23CF-44E3-9099-C40C66FF867C}">
                  <a14:compatExt spid="_x0000_s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21</xdr:row>
          <xdr:rowOff>137160</xdr:rowOff>
        </xdr:from>
        <xdr:to>
          <xdr:col>17</xdr:col>
          <xdr:colOff>365760</xdr:colOff>
          <xdr:row>22</xdr:row>
          <xdr:rowOff>152400</xdr:rowOff>
        </xdr:to>
        <xdr:sp macro="" textlink="">
          <xdr:nvSpPr>
            <xdr:cNvPr id="2635" name="Check Box 587" hidden="1">
              <a:extLst>
                <a:ext uri="{63B3BB69-23CF-44E3-9099-C40C66FF867C}">
                  <a14:compatExt spid="_x0000_s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144780</xdr:rowOff>
        </xdr:from>
        <xdr:to>
          <xdr:col>17</xdr:col>
          <xdr:colOff>358140</xdr:colOff>
          <xdr:row>22</xdr:row>
          <xdr:rowOff>0</xdr:rowOff>
        </xdr:to>
        <xdr:sp macro="" textlink="">
          <xdr:nvSpPr>
            <xdr:cNvPr id="2636" name="Check Box 588" hidden="1">
              <a:extLst>
                <a:ext uri="{63B3BB69-23CF-44E3-9099-C40C66FF867C}">
                  <a14:compatExt spid="_x0000_s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129540</xdr:rowOff>
        </xdr:from>
        <xdr:to>
          <xdr:col>17</xdr:col>
          <xdr:colOff>350520</xdr:colOff>
          <xdr:row>20</xdr:row>
          <xdr:rowOff>144780</xdr:rowOff>
        </xdr:to>
        <xdr:sp macro="" textlink="">
          <xdr:nvSpPr>
            <xdr:cNvPr id="2637" name="Check Box 589" hidden="1">
              <a:extLst>
                <a:ext uri="{63B3BB69-23CF-44E3-9099-C40C66FF867C}">
                  <a14:compatExt spid="_x0000_s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7</xdr:row>
          <xdr:rowOff>495300</xdr:rowOff>
        </xdr:from>
        <xdr:to>
          <xdr:col>17</xdr:col>
          <xdr:colOff>373380</xdr:colOff>
          <xdr:row>9</xdr:row>
          <xdr:rowOff>15240</xdr:rowOff>
        </xdr:to>
        <xdr:sp macro="" textlink="">
          <xdr:nvSpPr>
            <xdr:cNvPr id="2638" name="Check Box 590" hidden="1">
              <a:extLst>
                <a:ext uri="{63B3BB69-23CF-44E3-9099-C40C66FF867C}">
                  <a14:compatExt spid="_x0000_s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8</xdr:row>
          <xdr:rowOff>152400</xdr:rowOff>
        </xdr:from>
        <xdr:to>
          <xdr:col>17</xdr:col>
          <xdr:colOff>373380</xdr:colOff>
          <xdr:row>10</xdr:row>
          <xdr:rowOff>7620</xdr:rowOff>
        </xdr:to>
        <xdr:sp macro="" textlink="">
          <xdr:nvSpPr>
            <xdr:cNvPr id="2639" name="Check Box 591" hidden="1">
              <a:extLst>
                <a:ext uri="{63B3BB69-23CF-44E3-9099-C40C66FF867C}">
                  <a14:compatExt spid="_x0000_s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10</xdr:row>
          <xdr:rowOff>7620</xdr:rowOff>
        </xdr:from>
        <xdr:to>
          <xdr:col>17</xdr:col>
          <xdr:colOff>358140</xdr:colOff>
          <xdr:row>11</xdr:row>
          <xdr:rowOff>22860</xdr:rowOff>
        </xdr:to>
        <xdr:sp macro="" textlink="">
          <xdr:nvSpPr>
            <xdr:cNvPr id="2640" name="Check Box 592" hidden="1">
              <a:extLst>
                <a:ext uri="{63B3BB69-23CF-44E3-9099-C40C66FF867C}">
                  <a14:compatExt spid="_x0000_s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xdr:row>
          <xdr:rowOff>182880</xdr:rowOff>
        </xdr:from>
        <xdr:to>
          <xdr:col>17</xdr:col>
          <xdr:colOff>350520</xdr:colOff>
          <xdr:row>12</xdr:row>
          <xdr:rowOff>15240</xdr:rowOff>
        </xdr:to>
        <xdr:sp macro="" textlink="">
          <xdr:nvSpPr>
            <xdr:cNvPr id="2641" name="Check Box 593" hidden="1">
              <a:extLst>
                <a:ext uri="{63B3BB69-23CF-44E3-9099-C40C66FF867C}">
                  <a14:compatExt spid="_x0000_s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11</xdr:row>
          <xdr:rowOff>129540</xdr:rowOff>
        </xdr:from>
        <xdr:to>
          <xdr:col>17</xdr:col>
          <xdr:colOff>358140</xdr:colOff>
          <xdr:row>12</xdr:row>
          <xdr:rowOff>144780</xdr:rowOff>
        </xdr:to>
        <xdr:sp macro="" textlink="">
          <xdr:nvSpPr>
            <xdr:cNvPr id="2642" name="Check Box 594" hidden="1">
              <a:extLst>
                <a:ext uri="{63B3BB69-23CF-44E3-9099-C40C66FF867C}">
                  <a14:compatExt spid="_x0000_s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12</xdr:row>
          <xdr:rowOff>144780</xdr:rowOff>
        </xdr:from>
        <xdr:to>
          <xdr:col>17</xdr:col>
          <xdr:colOff>358140</xdr:colOff>
          <xdr:row>14</xdr:row>
          <xdr:rowOff>0</xdr:rowOff>
        </xdr:to>
        <xdr:sp macro="" textlink="">
          <xdr:nvSpPr>
            <xdr:cNvPr id="2643" name="Check Box 595" hidden="1">
              <a:extLst>
                <a:ext uri="{63B3BB69-23CF-44E3-9099-C40C66FF867C}">
                  <a14:compatExt spid="_x0000_s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13</xdr:row>
          <xdr:rowOff>144780</xdr:rowOff>
        </xdr:from>
        <xdr:to>
          <xdr:col>17</xdr:col>
          <xdr:colOff>342900</xdr:colOff>
          <xdr:row>15</xdr:row>
          <xdr:rowOff>0</xdr:rowOff>
        </xdr:to>
        <xdr:sp macro="" textlink="">
          <xdr:nvSpPr>
            <xdr:cNvPr id="2644" name="Check Box 596" hidden="1">
              <a:extLst>
                <a:ext uri="{63B3BB69-23CF-44E3-9099-C40C66FF867C}">
                  <a14:compatExt spid="_x0000_s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14</xdr:row>
          <xdr:rowOff>137160</xdr:rowOff>
        </xdr:from>
        <xdr:to>
          <xdr:col>17</xdr:col>
          <xdr:colOff>365760</xdr:colOff>
          <xdr:row>15</xdr:row>
          <xdr:rowOff>152400</xdr:rowOff>
        </xdr:to>
        <xdr:sp macro="" textlink="">
          <xdr:nvSpPr>
            <xdr:cNvPr id="2645" name="Check Box 597" hidden="1">
              <a:extLst>
                <a:ext uri="{63B3BB69-23CF-44E3-9099-C40C66FF867C}">
                  <a14:compatExt spid="_x0000_s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15</xdr:row>
          <xdr:rowOff>144780</xdr:rowOff>
        </xdr:from>
        <xdr:to>
          <xdr:col>17</xdr:col>
          <xdr:colOff>358140</xdr:colOff>
          <xdr:row>17</xdr:row>
          <xdr:rowOff>0</xdr:rowOff>
        </xdr:to>
        <xdr:sp macro="" textlink="">
          <xdr:nvSpPr>
            <xdr:cNvPr id="2646" name="Check Box 598" hidden="1">
              <a:extLst>
                <a:ext uri="{63B3BB69-23CF-44E3-9099-C40C66FF867C}">
                  <a14:compatExt spid="_x0000_s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16</xdr:row>
          <xdr:rowOff>144780</xdr:rowOff>
        </xdr:from>
        <xdr:to>
          <xdr:col>17</xdr:col>
          <xdr:colOff>342900</xdr:colOff>
          <xdr:row>18</xdr:row>
          <xdr:rowOff>0</xdr:rowOff>
        </xdr:to>
        <xdr:sp macro="" textlink="">
          <xdr:nvSpPr>
            <xdr:cNvPr id="2647" name="Check Box 599" hidden="1">
              <a:extLst>
                <a:ext uri="{63B3BB69-23CF-44E3-9099-C40C66FF867C}">
                  <a14:compatExt spid="_x0000_s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18</xdr:row>
          <xdr:rowOff>7620</xdr:rowOff>
        </xdr:from>
        <xdr:to>
          <xdr:col>17</xdr:col>
          <xdr:colOff>358140</xdr:colOff>
          <xdr:row>19</xdr:row>
          <xdr:rowOff>22860</xdr:rowOff>
        </xdr:to>
        <xdr:sp macro="" textlink="">
          <xdr:nvSpPr>
            <xdr:cNvPr id="2648" name="Check Box 600" hidden="1">
              <a:extLst>
                <a:ext uri="{63B3BB69-23CF-44E3-9099-C40C66FF867C}">
                  <a14:compatExt spid="_x0000_s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7620</xdr:rowOff>
        </xdr:from>
        <xdr:to>
          <xdr:col>17</xdr:col>
          <xdr:colOff>350520</xdr:colOff>
          <xdr:row>20</xdr:row>
          <xdr:rowOff>22860</xdr:rowOff>
        </xdr:to>
        <xdr:sp macro="" textlink="">
          <xdr:nvSpPr>
            <xdr:cNvPr id="2649" name="Check Box 601" hidden="1">
              <a:extLst>
                <a:ext uri="{63B3BB69-23CF-44E3-9099-C40C66FF867C}">
                  <a14:compatExt spid="_x0000_s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21</xdr:row>
          <xdr:rowOff>137160</xdr:rowOff>
        </xdr:from>
        <xdr:to>
          <xdr:col>17</xdr:col>
          <xdr:colOff>365760</xdr:colOff>
          <xdr:row>22</xdr:row>
          <xdr:rowOff>152400</xdr:rowOff>
        </xdr:to>
        <xdr:sp macro="" textlink="">
          <xdr:nvSpPr>
            <xdr:cNvPr id="2650" name="Check Box 602" hidden="1">
              <a:extLst>
                <a:ext uri="{63B3BB69-23CF-44E3-9099-C40C66FF867C}">
                  <a14:compatExt spid="_x0000_s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144780</xdr:rowOff>
        </xdr:from>
        <xdr:to>
          <xdr:col>17</xdr:col>
          <xdr:colOff>358140</xdr:colOff>
          <xdr:row>22</xdr:row>
          <xdr:rowOff>0</xdr:rowOff>
        </xdr:to>
        <xdr:sp macro="" textlink="">
          <xdr:nvSpPr>
            <xdr:cNvPr id="2651" name="Check Box 603" hidden="1">
              <a:extLst>
                <a:ext uri="{63B3BB69-23CF-44E3-9099-C40C66FF867C}">
                  <a14:compatExt spid="_x0000_s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129540</xdr:rowOff>
        </xdr:from>
        <xdr:to>
          <xdr:col>17</xdr:col>
          <xdr:colOff>350520</xdr:colOff>
          <xdr:row>20</xdr:row>
          <xdr:rowOff>144780</xdr:rowOff>
        </xdr:to>
        <xdr:sp macro="" textlink="">
          <xdr:nvSpPr>
            <xdr:cNvPr id="2652" name="Check Box 604" hidden="1">
              <a:extLst>
                <a:ext uri="{63B3BB69-23CF-44E3-9099-C40C66FF867C}">
                  <a14:compatExt spid="_x0000_s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7</xdr:row>
          <xdr:rowOff>495300</xdr:rowOff>
        </xdr:from>
        <xdr:to>
          <xdr:col>17</xdr:col>
          <xdr:colOff>373380</xdr:colOff>
          <xdr:row>9</xdr:row>
          <xdr:rowOff>15240</xdr:rowOff>
        </xdr:to>
        <xdr:sp macro="" textlink="">
          <xdr:nvSpPr>
            <xdr:cNvPr id="2653" name="Check Box 605" hidden="1">
              <a:extLst>
                <a:ext uri="{63B3BB69-23CF-44E3-9099-C40C66FF867C}">
                  <a14:compatExt spid="_x0000_s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8</xdr:row>
          <xdr:rowOff>152400</xdr:rowOff>
        </xdr:from>
        <xdr:to>
          <xdr:col>17</xdr:col>
          <xdr:colOff>373380</xdr:colOff>
          <xdr:row>10</xdr:row>
          <xdr:rowOff>7620</xdr:rowOff>
        </xdr:to>
        <xdr:sp macro="" textlink="">
          <xdr:nvSpPr>
            <xdr:cNvPr id="2654" name="Check Box 606" hidden="1">
              <a:extLst>
                <a:ext uri="{63B3BB69-23CF-44E3-9099-C40C66FF867C}">
                  <a14:compatExt spid="_x0000_s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10</xdr:row>
          <xdr:rowOff>7620</xdr:rowOff>
        </xdr:from>
        <xdr:to>
          <xdr:col>17</xdr:col>
          <xdr:colOff>358140</xdr:colOff>
          <xdr:row>11</xdr:row>
          <xdr:rowOff>22860</xdr:rowOff>
        </xdr:to>
        <xdr:sp macro="" textlink="">
          <xdr:nvSpPr>
            <xdr:cNvPr id="2655" name="Check Box 607" hidden="1">
              <a:extLst>
                <a:ext uri="{63B3BB69-23CF-44E3-9099-C40C66FF867C}">
                  <a14:compatExt spid="_x0000_s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xdr:row>
          <xdr:rowOff>182880</xdr:rowOff>
        </xdr:from>
        <xdr:to>
          <xdr:col>17</xdr:col>
          <xdr:colOff>350520</xdr:colOff>
          <xdr:row>12</xdr:row>
          <xdr:rowOff>15240</xdr:rowOff>
        </xdr:to>
        <xdr:sp macro="" textlink="">
          <xdr:nvSpPr>
            <xdr:cNvPr id="2656" name="Check Box 608" hidden="1">
              <a:extLst>
                <a:ext uri="{63B3BB69-23CF-44E3-9099-C40C66FF867C}">
                  <a14:compatExt spid="_x0000_s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11</xdr:row>
          <xdr:rowOff>129540</xdr:rowOff>
        </xdr:from>
        <xdr:to>
          <xdr:col>17</xdr:col>
          <xdr:colOff>358140</xdr:colOff>
          <xdr:row>12</xdr:row>
          <xdr:rowOff>144780</xdr:rowOff>
        </xdr:to>
        <xdr:sp macro="" textlink="">
          <xdr:nvSpPr>
            <xdr:cNvPr id="2657" name="Check Box 609" hidden="1">
              <a:extLst>
                <a:ext uri="{63B3BB69-23CF-44E3-9099-C40C66FF867C}">
                  <a14:compatExt spid="_x0000_s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12</xdr:row>
          <xdr:rowOff>144780</xdr:rowOff>
        </xdr:from>
        <xdr:to>
          <xdr:col>17</xdr:col>
          <xdr:colOff>358140</xdr:colOff>
          <xdr:row>14</xdr:row>
          <xdr:rowOff>0</xdr:rowOff>
        </xdr:to>
        <xdr:sp macro="" textlink="">
          <xdr:nvSpPr>
            <xdr:cNvPr id="2658" name="Check Box 610" hidden="1">
              <a:extLst>
                <a:ext uri="{63B3BB69-23CF-44E3-9099-C40C66FF867C}">
                  <a14:compatExt spid="_x0000_s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13</xdr:row>
          <xdr:rowOff>144780</xdr:rowOff>
        </xdr:from>
        <xdr:to>
          <xdr:col>17</xdr:col>
          <xdr:colOff>342900</xdr:colOff>
          <xdr:row>15</xdr:row>
          <xdr:rowOff>0</xdr:rowOff>
        </xdr:to>
        <xdr:sp macro="" textlink="">
          <xdr:nvSpPr>
            <xdr:cNvPr id="2659" name="Check Box 611" hidden="1">
              <a:extLst>
                <a:ext uri="{63B3BB69-23CF-44E3-9099-C40C66FF867C}">
                  <a14:compatExt spid="_x0000_s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14</xdr:row>
          <xdr:rowOff>137160</xdr:rowOff>
        </xdr:from>
        <xdr:to>
          <xdr:col>17</xdr:col>
          <xdr:colOff>365760</xdr:colOff>
          <xdr:row>15</xdr:row>
          <xdr:rowOff>152400</xdr:rowOff>
        </xdr:to>
        <xdr:sp macro="" textlink="">
          <xdr:nvSpPr>
            <xdr:cNvPr id="2660" name="Check Box 612" hidden="1">
              <a:extLst>
                <a:ext uri="{63B3BB69-23CF-44E3-9099-C40C66FF867C}">
                  <a14:compatExt spid="_x0000_s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15</xdr:row>
          <xdr:rowOff>144780</xdr:rowOff>
        </xdr:from>
        <xdr:to>
          <xdr:col>17</xdr:col>
          <xdr:colOff>358140</xdr:colOff>
          <xdr:row>17</xdr:row>
          <xdr:rowOff>0</xdr:rowOff>
        </xdr:to>
        <xdr:sp macro="" textlink="">
          <xdr:nvSpPr>
            <xdr:cNvPr id="2661" name="Check Box 613" hidden="1">
              <a:extLst>
                <a:ext uri="{63B3BB69-23CF-44E3-9099-C40C66FF867C}">
                  <a14:compatExt spid="_x0000_s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16</xdr:row>
          <xdr:rowOff>144780</xdr:rowOff>
        </xdr:from>
        <xdr:to>
          <xdr:col>17</xdr:col>
          <xdr:colOff>342900</xdr:colOff>
          <xdr:row>18</xdr:row>
          <xdr:rowOff>0</xdr:rowOff>
        </xdr:to>
        <xdr:sp macro="" textlink="">
          <xdr:nvSpPr>
            <xdr:cNvPr id="2662" name="Check Box 614" hidden="1">
              <a:extLst>
                <a:ext uri="{63B3BB69-23CF-44E3-9099-C40C66FF867C}">
                  <a14:compatExt spid="_x0000_s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18</xdr:row>
          <xdr:rowOff>7620</xdr:rowOff>
        </xdr:from>
        <xdr:to>
          <xdr:col>17</xdr:col>
          <xdr:colOff>358140</xdr:colOff>
          <xdr:row>19</xdr:row>
          <xdr:rowOff>22860</xdr:rowOff>
        </xdr:to>
        <xdr:sp macro="" textlink="">
          <xdr:nvSpPr>
            <xdr:cNvPr id="2663" name="Check Box 615" hidden="1">
              <a:extLst>
                <a:ext uri="{63B3BB69-23CF-44E3-9099-C40C66FF867C}">
                  <a14:compatExt spid="_x0000_s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7620</xdr:rowOff>
        </xdr:from>
        <xdr:to>
          <xdr:col>17</xdr:col>
          <xdr:colOff>350520</xdr:colOff>
          <xdr:row>20</xdr:row>
          <xdr:rowOff>22860</xdr:rowOff>
        </xdr:to>
        <xdr:sp macro="" textlink="">
          <xdr:nvSpPr>
            <xdr:cNvPr id="2664" name="Check Box 616" hidden="1">
              <a:extLst>
                <a:ext uri="{63B3BB69-23CF-44E3-9099-C40C66FF867C}">
                  <a14:compatExt spid="_x0000_s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21</xdr:row>
          <xdr:rowOff>137160</xdr:rowOff>
        </xdr:from>
        <xdr:to>
          <xdr:col>17</xdr:col>
          <xdr:colOff>365760</xdr:colOff>
          <xdr:row>22</xdr:row>
          <xdr:rowOff>152400</xdr:rowOff>
        </xdr:to>
        <xdr:sp macro="" textlink="">
          <xdr:nvSpPr>
            <xdr:cNvPr id="2665" name="Check Box 617" hidden="1">
              <a:extLst>
                <a:ext uri="{63B3BB69-23CF-44E3-9099-C40C66FF867C}">
                  <a14:compatExt spid="_x0000_s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144780</xdr:rowOff>
        </xdr:from>
        <xdr:to>
          <xdr:col>17</xdr:col>
          <xdr:colOff>358140</xdr:colOff>
          <xdr:row>22</xdr:row>
          <xdr:rowOff>0</xdr:rowOff>
        </xdr:to>
        <xdr:sp macro="" textlink="">
          <xdr:nvSpPr>
            <xdr:cNvPr id="2666" name="Check Box 618" hidden="1">
              <a:extLst>
                <a:ext uri="{63B3BB69-23CF-44E3-9099-C40C66FF867C}">
                  <a14:compatExt spid="_x0000_s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129540</xdr:rowOff>
        </xdr:from>
        <xdr:to>
          <xdr:col>17</xdr:col>
          <xdr:colOff>350520</xdr:colOff>
          <xdr:row>20</xdr:row>
          <xdr:rowOff>144780</xdr:rowOff>
        </xdr:to>
        <xdr:sp macro="" textlink="">
          <xdr:nvSpPr>
            <xdr:cNvPr id="2667" name="Check Box 619" hidden="1">
              <a:extLst>
                <a:ext uri="{63B3BB69-23CF-44E3-9099-C40C66FF867C}">
                  <a14:compatExt spid="_x0000_s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7</xdr:row>
          <xdr:rowOff>495300</xdr:rowOff>
        </xdr:from>
        <xdr:to>
          <xdr:col>17</xdr:col>
          <xdr:colOff>373380</xdr:colOff>
          <xdr:row>9</xdr:row>
          <xdr:rowOff>15240</xdr:rowOff>
        </xdr:to>
        <xdr:sp macro="" textlink="">
          <xdr:nvSpPr>
            <xdr:cNvPr id="2668" name="Check Box 620" hidden="1">
              <a:extLst>
                <a:ext uri="{63B3BB69-23CF-44E3-9099-C40C66FF867C}">
                  <a14:compatExt spid="_x0000_s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8</xdr:row>
          <xdr:rowOff>152400</xdr:rowOff>
        </xdr:from>
        <xdr:to>
          <xdr:col>17</xdr:col>
          <xdr:colOff>373380</xdr:colOff>
          <xdr:row>10</xdr:row>
          <xdr:rowOff>7620</xdr:rowOff>
        </xdr:to>
        <xdr:sp macro="" textlink="">
          <xdr:nvSpPr>
            <xdr:cNvPr id="2669" name="Check Box 621" hidden="1">
              <a:extLst>
                <a:ext uri="{63B3BB69-23CF-44E3-9099-C40C66FF867C}">
                  <a14:compatExt spid="_x0000_s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10</xdr:row>
          <xdr:rowOff>7620</xdr:rowOff>
        </xdr:from>
        <xdr:to>
          <xdr:col>17</xdr:col>
          <xdr:colOff>358140</xdr:colOff>
          <xdr:row>11</xdr:row>
          <xdr:rowOff>22860</xdr:rowOff>
        </xdr:to>
        <xdr:sp macro="" textlink="">
          <xdr:nvSpPr>
            <xdr:cNvPr id="2670" name="Check Box 622" hidden="1">
              <a:extLst>
                <a:ext uri="{63B3BB69-23CF-44E3-9099-C40C66FF867C}">
                  <a14:compatExt spid="_x0000_s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xdr:row>
          <xdr:rowOff>182880</xdr:rowOff>
        </xdr:from>
        <xdr:to>
          <xdr:col>17</xdr:col>
          <xdr:colOff>350520</xdr:colOff>
          <xdr:row>12</xdr:row>
          <xdr:rowOff>15240</xdr:rowOff>
        </xdr:to>
        <xdr:sp macro="" textlink="">
          <xdr:nvSpPr>
            <xdr:cNvPr id="2671" name="Check Box 623" hidden="1">
              <a:extLst>
                <a:ext uri="{63B3BB69-23CF-44E3-9099-C40C66FF867C}">
                  <a14:compatExt spid="_x0000_s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11</xdr:row>
          <xdr:rowOff>129540</xdr:rowOff>
        </xdr:from>
        <xdr:to>
          <xdr:col>17</xdr:col>
          <xdr:colOff>358140</xdr:colOff>
          <xdr:row>12</xdr:row>
          <xdr:rowOff>144780</xdr:rowOff>
        </xdr:to>
        <xdr:sp macro="" textlink="">
          <xdr:nvSpPr>
            <xdr:cNvPr id="2672" name="Check Box 624" hidden="1">
              <a:extLst>
                <a:ext uri="{63B3BB69-23CF-44E3-9099-C40C66FF867C}">
                  <a14:compatExt spid="_x0000_s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12</xdr:row>
          <xdr:rowOff>144780</xdr:rowOff>
        </xdr:from>
        <xdr:to>
          <xdr:col>17</xdr:col>
          <xdr:colOff>358140</xdr:colOff>
          <xdr:row>14</xdr:row>
          <xdr:rowOff>0</xdr:rowOff>
        </xdr:to>
        <xdr:sp macro="" textlink="">
          <xdr:nvSpPr>
            <xdr:cNvPr id="2673" name="Check Box 625" hidden="1">
              <a:extLst>
                <a:ext uri="{63B3BB69-23CF-44E3-9099-C40C66FF867C}">
                  <a14:compatExt spid="_x0000_s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13</xdr:row>
          <xdr:rowOff>144780</xdr:rowOff>
        </xdr:from>
        <xdr:to>
          <xdr:col>17</xdr:col>
          <xdr:colOff>342900</xdr:colOff>
          <xdr:row>15</xdr:row>
          <xdr:rowOff>0</xdr:rowOff>
        </xdr:to>
        <xdr:sp macro="" textlink="">
          <xdr:nvSpPr>
            <xdr:cNvPr id="2674" name="Check Box 626" hidden="1">
              <a:extLst>
                <a:ext uri="{63B3BB69-23CF-44E3-9099-C40C66FF867C}">
                  <a14:compatExt spid="_x0000_s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14</xdr:row>
          <xdr:rowOff>137160</xdr:rowOff>
        </xdr:from>
        <xdr:to>
          <xdr:col>17</xdr:col>
          <xdr:colOff>365760</xdr:colOff>
          <xdr:row>15</xdr:row>
          <xdr:rowOff>152400</xdr:rowOff>
        </xdr:to>
        <xdr:sp macro="" textlink="">
          <xdr:nvSpPr>
            <xdr:cNvPr id="2675" name="Check Box 627" hidden="1">
              <a:extLst>
                <a:ext uri="{63B3BB69-23CF-44E3-9099-C40C66FF867C}">
                  <a14:compatExt spid="_x0000_s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15</xdr:row>
          <xdr:rowOff>144780</xdr:rowOff>
        </xdr:from>
        <xdr:to>
          <xdr:col>17</xdr:col>
          <xdr:colOff>358140</xdr:colOff>
          <xdr:row>17</xdr:row>
          <xdr:rowOff>0</xdr:rowOff>
        </xdr:to>
        <xdr:sp macro="" textlink="">
          <xdr:nvSpPr>
            <xdr:cNvPr id="2676" name="Check Box 628" hidden="1">
              <a:extLst>
                <a:ext uri="{63B3BB69-23CF-44E3-9099-C40C66FF867C}">
                  <a14:compatExt spid="_x0000_s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16</xdr:row>
          <xdr:rowOff>144780</xdr:rowOff>
        </xdr:from>
        <xdr:to>
          <xdr:col>17</xdr:col>
          <xdr:colOff>342900</xdr:colOff>
          <xdr:row>18</xdr:row>
          <xdr:rowOff>0</xdr:rowOff>
        </xdr:to>
        <xdr:sp macro="" textlink="">
          <xdr:nvSpPr>
            <xdr:cNvPr id="2677" name="Check Box 629"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18</xdr:row>
          <xdr:rowOff>7620</xdr:rowOff>
        </xdr:from>
        <xdr:to>
          <xdr:col>17</xdr:col>
          <xdr:colOff>358140</xdr:colOff>
          <xdr:row>19</xdr:row>
          <xdr:rowOff>22860</xdr:rowOff>
        </xdr:to>
        <xdr:sp macro="" textlink="">
          <xdr:nvSpPr>
            <xdr:cNvPr id="2678" name="Check Box 630"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7620</xdr:rowOff>
        </xdr:from>
        <xdr:to>
          <xdr:col>17</xdr:col>
          <xdr:colOff>350520</xdr:colOff>
          <xdr:row>20</xdr:row>
          <xdr:rowOff>22860</xdr:rowOff>
        </xdr:to>
        <xdr:sp macro="" textlink="">
          <xdr:nvSpPr>
            <xdr:cNvPr id="2679" name="Check Box 631"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21</xdr:row>
          <xdr:rowOff>137160</xdr:rowOff>
        </xdr:from>
        <xdr:to>
          <xdr:col>17</xdr:col>
          <xdr:colOff>365760</xdr:colOff>
          <xdr:row>22</xdr:row>
          <xdr:rowOff>152400</xdr:rowOff>
        </xdr:to>
        <xdr:sp macro="" textlink="">
          <xdr:nvSpPr>
            <xdr:cNvPr id="2680" name="Check Box 632"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144780</xdr:rowOff>
        </xdr:from>
        <xdr:to>
          <xdr:col>17</xdr:col>
          <xdr:colOff>358140</xdr:colOff>
          <xdr:row>22</xdr:row>
          <xdr:rowOff>0</xdr:rowOff>
        </xdr:to>
        <xdr:sp macro="" textlink="">
          <xdr:nvSpPr>
            <xdr:cNvPr id="2681" name="Check Box 633" hidden="1">
              <a:extLst>
                <a:ext uri="{63B3BB69-23CF-44E3-9099-C40C66FF867C}">
                  <a14:compatExt spid="_x0000_s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129540</xdr:rowOff>
        </xdr:from>
        <xdr:to>
          <xdr:col>17</xdr:col>
          <xdr:colOff>350520</xdr:colOff>
          <xdr:row>20</xdr:row>
          <xdr:rowOff>144780</xdr:rowOff>
        </xdr:to>
        <xdr:sp macro="" textlink="">
          <xdr:nvSpPr>
            <xdr:cNvPr id="2682" name="Check Box 634" hidden="1">
              <a:extLst>
                <a:ext uri="{63B3BB69-23CF-44E3-9099-C40C66FF867C}">
                  <a14:compatExt spid="_x0000_s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7</xdr:row>
          <xdr:rowOff>495300</xdr:rowOff>
        </xdr:from>
        <xdr:to>
          <xdr:col>17</xdr:col>
          <xdr:colOff>373380</xdr:colOff>
          <xdr:row>9</xdr:row>
          <xdr:rowOff>15240</xdr:rowOff>
        </xdr:to>
        <xdr:sp macro="" textlink="">
          <xdr:nvSpPr>
            <xdr:cNvPr id="2683" name="Check Box 635" hidden="1">
              <a:extLst>
                <a:ext uri="{63B3BB69-23CF-44E3-9099-C40C66FF867C}">
                  <a14:compatExt spid="_x0000_s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8</xdr:row>
          <xdr:rowOff>152400</xdr:rowOff>
        </xdr:from>
        <xdr:to>
          <xdr:col>17</xdr:col>
          <xdr:colOff>373380</xdr:colOff>
          <xdr:row>10</xdr:row>
          <xdr:rowOff>7620</xdr:rowOff>
        </xdr:to>
        <xdr:sp macro="" textlink="">
          <xdr:nvSpPr>
            <xdr:cNvPr id="2684" name="Check Box 636" hidden="1">
              <a:extLst>
                <a:ext uri="{63B3BB69-23CF-44E3-9099-C40C66FF867C}">
                  <a14:compatExt spid="_x0000_s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10</xdr:row>
          <xdr:rowOff>7620</xdr:rowOff>
        </xdr:from>
        <xdr:to>
          <xdr:col>17</xdr:col>
          <xdr:colOff>358140</xdr:colOff>
          <xdr:row>11</xdr:row>
          <xdr:rowOff>22860</xdr:rowOff>
        </xdr:to>
        <xdr:sp macro="" textlink="">
          <xdr:nvSpPr>
            <xdr:cNvPr id="2685" name="Check Box 637" hidden="1">
              <a:extLst>
                <a:ext uri="{63B3BB69-23CF-44E3-9099-C40C66FF867C}">
                  <a14:compatExt spid="_x0000_s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xdr:row>
          <xdr:rowOff>182880</xdr:rowOff>
        </xdr:from>
        <xdr:to>
          <xdr:col>17</xdr:col>
          <xdr:colOff>350520</xdr:colOff>
          <xdr:row>12</xdr:row>
          <xdr:rowOff>15240</xdr:rowOff>
        </xdr:to>
        <xdr:sp macro="" textlink="">
          <xdr:nvSpPr>
            <xdr:cNvPr id="2686" name="Check Box 638" hidden="1">
              <a:extLst>
                <a:ext uri="{63B3BB69-23CF-44E3-9099-C40C66FF867C}">
                  <a14:compatExt spid="_x0000_s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11</xdr:row>
          <xdr:rowOff>129540</xdr:rowOff>
        </xdr:from>
        <xdr:to>
          <xdr:col>17</xdr:col>
          <xdr:colOff>358140</xdr:colOff>
          <xdr:row>12</xdr:row>
          <xdr:rowOff>144780</xdr:rowOff>
        </xdr:to>
        <xdr:sp macro="" textlink="">
          <xdr:nvSpPr>
            <xdr:cNvPr id="2687" name="Check Box 639" hidden="1">
              <a:extLst>
                <a:ext uri="{63B3BB69-23CF-44E3-9099-C40C66FF867C}">
                  <a14:compatExt spid="_x0000_s2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12</xdr:row>
          <xdr:rowOff>144780</xdr:rowOff>
        </xdr:from>
        <xdr:to>
          <xdr:col>17</xdr:col>
          <xdr:colOff>358140</xdr:colOff>
          <xdr:row>14</xdr:row>
          <xdr:rowOff>0</xdr:rowOff>
        </xdr:to>
        <xdr:sp macro="" textlink="">
          <xdr:nvSpPr>
            <xdr:cNvPr id="2688" name="Check Box 640" hidden="1">
              <a:extLst>
                <a:ext uri="{63B3BB69-23CF-44E3-9099-C40C66FF867C}">
                  <a14:compatExt spid="_x0000_s2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13</xdr:row>
          <xdr:rowOff>144780</xdr:rowOff>
        </xdr:from>
        <xdr:to>
          <xdr:col>17</xdr:col>
          <xdr:colOff>342900</xdr:colOff>
          <xdr:row>15</xdr:row>
          <xdr:rowOff>0</xdr:rowOff>
        </xdr:to>
        <xdr:sp macro="" textlink="">
          <xdr:nvSpPr>
            <xdr:cNvPr id="2689" name="Check Box 641" hidden="1">
              <a:extLst>
                <a:ext uri="{63B3BB69-23CF-44E3-9099-C40C66FF867C}">
                  <a14:compatExt spid="_x0000_s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14</xdr:row>
          <xdr:rowOff>137160</xdr:rowOff>
        </xdr:from>
        <xdr:to>
          <xdr:col>17</xdr:col>
          <xdr:colOff>365760</xdr:colOff>
          <xdr:row>15</xdr:row>
          <xdr:rowOff>152400</xdr:rowOff>
        </xdr:to>
        <xdr:sp macro="" textlink="">
          <xdr:nvSpPr>
            <xdr:cNvPr id="2690" name="Check Box 642" hidden="1">
              <a:extLst>
                <a:ext uri="{63B3BB69-23CF-44E3-9099-C40C66FF867C}">
                  <a14:compatExt spid="_x0000_s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15</xdr:row>
          <xdr:rowOff>144780</xdr:rowOff>
        </xdr:from>
        <xdr:to>
          <xdr:col>17</xdr:col>
          <xdr:colOff>358140</xdr:colOff>
          <xdr:row>17</xdr:row>
          <xdr:rowOff>0</xdr:rowOff>
        </xdr:to>
        <xdr:sp macro="" textlink="">
          <xdr:nvSpPr>
            <xdr:cNvPr id="2691" name="Check Box 643" hidden="1">
              <a:extLst>
                <a:ext uri="{63B3BB69-23CF-44E3-9099-C40C66FF867C}">
                  <a14:compatExt spid="_x0000_s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16</xdr:row>
          <xdr:rowOff>144780</xdr:rowOff>
        </xdr:from>
        <xdr:to>
          <xdr:col>17</xdr:col>
          <xdr:colOff>342900</xdr:colOff>
          <xdr:row>18</xdr:row>
          <xdr:rowOff>0</xdr:rowOff>
        </xdr:to>
        <xdr:sp macro="" textlink="">
          <xdr:nvSpPr>
            <xdr:cNvPr id="2692" name="Check Box 644" hidden="1">
              <a:extLst>
                <a:ext uri="{63B3BB69-23CF-44E3-9099-C40C66FF867C}">
                  <a14:compatExt spid="_x0000_s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18</xdr:row>
          <xdr:rowOff>7620</xdr:rowOff>
        </xdr:from>
        <xdr:to>
          <xdr:col>17</xdr:col>
          <xdr:colOff>358140</xdr:colOff>
          <xdr:row>19</xdr:row>
          <xdr:rowOff>22860</xdr:rowOff>
        </xdr:to>
        <xdr:sp macro="" textlink="">
          <xdr:nvSpPr>
            <xdr:cNvPr id="2693" name="Check Box 645" hidden="1">
              <a:extLst>
                <a:ext uri="{63B3BB69-23CF-44E3-9099-C40C66FF867C}">
                  <a14:compatExt spid="_x0000_s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7620</xdr:rowOff>
        </xdr:from>
        <xdr:to>
          <xdr:col>17</xdr:col>
          <xdr:colOff>350520</xdr:colOff>
          <xdr:row>20</xdr:row>
          <xdr:rowOff>22860</xdr:rowOff>
        </xdr:to>
        <xdr:sp macro="" textlink="">
          <xdr:nvSpPr>
            <xdr:cNvPr id="2694" name="Check Box 646" hidden="1">
              <a:extLst>
                <a:ext uri="{63B3BB69-23CF-44E3-9099-C40C66FF867C}">
                  <a14:compatExt spid="_x0000_s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21</xdr:row>
          <xdr:rowOff>137160</xdr:rowOff>
        </xdr:from>
        <xdr:to>
          <xdr:col>17</xdr:col>
          <xdr:colOff>365760</xdr:colOff>
          <xdr:row>22</xdr:row>
          <xdr:rowOff>152400</xdr:rowOff>
        </xdr:to>
        <xdr:sp macro="" textlink="">
          <xdr:nvSpPr>
            <xdr:cNvPr id="2695" name="Check Box 647" hidden="1">
              <a:extLst>
                <a:ext uri="{63B3BB69-23CF-44E3-9099-C40C66FF867C}">
                  <a14:compatExt spid="_x0000_s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144780</xdr:rowOff>
        </xdr:from>
        <xdr:to>
          <xdr:col>17</xdr:col>
          <xdr:colOff>358140</xdr:colOff>
          <xdr:row>22</xdr:row>
          <xdr:rowOff>0</xdr:rowOff>
        </xdr:to>
        <xdr:sp macro="" textlink="">
          <xdr:nvSpPr>
            <xdr:cNvPr id="2696" name="Check Box 648" hidden="1">
              <a:extLst>
                <a:ext uri="{63B3BB69-23CF-44E3-9099-C40C66FF867C}">
                  <a14:compatExt spid="_x0000_s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129540</xdr:rowOff>
        </xdr:from>
        <xdr:to>
          <xdr:col>17</xdr:col>
          <xdr:colOff>350520</xdr:colOff>
          <xdr:row>20</xdr:row>
          <xdr:rowOff>144780</xdr:rowOff>
        </xdr:to>
        <xdr:sp macro="" textlink="">
          <xdr:nvSpPr>
            <xdr:cNvPr id="2697" name="Check Box 649" hidden="1">
              <a:extLst>
                <a:ext uri="{63B3BB69-23CF-44E3-9099-C40C66FF867C}">
                  <a14:compatExt spid="_x0000_s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7</xdr:row>
          <xdr:rowOff>495300</xdr:rowOff>
        </xdr:from>
        <xdr:to>
          <xdr:col>17</xdr:col>
          <xdr:colOff>373380</xdr:colOff>
          <xdr:row>9</xdr:row>
          <xdr:rowOff>15240</xdr:rowOff>
        </xdr:to>
        <xdr:sp macro="" textlink="">
          <xdr:nvSpPr>
            <xdr:cNvPr id="2698" name="Check Box 650" hidden="1">
              <a:extLst>
                <a:ext uri="{63B3BB69-23CF-44E3-9099-C40C66FF867C}">
                  <a14:compatExt spid="_x0000_s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8</xdr:row>
          <xdr:rowOff>152400</xdr:rowOff>
        </xdr:from>
        <xdr:to>
          <xdr:col>17</xdr:col>
          <xdr:colOff>373380</xdr:colOff>
          <xdr:row>10</xdr:row>
          <xdr:rowOff>7620</xdr:rowOff>
        </xdr:to>
        <xdr:sp macro="" textlink="">
          <xdr:nvSpPr>
            <xdr:cNvPr id="2699" name="Check Box 651" hidden="1">
              <a:extLst>
                <a:ext uri="{63B3BB69-23CF-44E3-9099-C40C66FF867C}">
                  <a14:compatExt spid="_x0000_s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10</xdr:row>
          <xdr:rowOff>7620</xdr:rowOff>
        </xdr:from>
        <xdr:to>
          <xdr:col>17</xdr:col>
          <xdr:colOff>358140</xdr:colOff>
          <xdr:row>11</xdr:row>
          <xdr:rowOff>22860</xdr:rowOff>
        </xdr:to>
        <xdr:sp macro="" textlink="">
          <xdr:nvSpPr>
            <xdr:cNvPr id="2700" name="Check Box 652" hidden="1">
              <a:extLst>
                <a:ext uri="{63B3BB69-23CF-44E3-9099-C40C66FF867C}">
                  <a14:compatExt spid="_x0000_s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xdr:row>
          <xdr:rowOff>182880</xdr:rowOff>
        </xdr:from>
        <xdr:to>
          <xdr:col>17</xdr:col>
          <xdr:colOff>350520</xdr:colOff>
          <xdr:row>12</xdr:row>
          <xdr:rowOff>15240</xdr:rowOff>
        </xdr:to>
        <xdr:sp macro="" textlink="">
          <xdr:nvSpPr>
            <xdr:cNvPr id="2701" name="Check Box 653" hidden="1">
              <a:extLst>
                <a:ext uri="{63B3BB69-23CF-44E3-9099-C40C66FF867C}">
                  <a14:compatExt spid="_x0000_s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11</xdr:row>
          <xdr:rowOff>129540</xdr:rowOff>
        </xdr:from>
        <xdr:to>
          <xdr:col>17</xdr:col>
          <xdr:colOff>358140</xdr:colOff>
          <xdr:row>12</xdr:row>
          <xdr:rowOff>144780</xdr:rowOff>
        </xdr:to>
        <xdr:sp macro="" textlink="">
          <xdr:nvSpPr>
            <xdr:cNvPr id="2702" name="Check Box 654" hidden="1">
              <a:extLst>
                <a:ext uri="{63B3BB69-23CF-44E3-9099-C40C66FF867C}">
                  <a14:compatExt spid="_x0000_s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12</xdr:row>
          <xdr:rowOff>144780</xdr:rowOff>
        </xdr:from>
        <xdr:to>
          <xdr:col>17</xdr:col>
          <xdr:colOff>358140</xdr:colOff>
          <xdr:row>14</xdr:row>
          <xdr:rowOff>0</xdr:rowOff>
        </xdr:to>
        <xdr:sp macro="" textlink="">
          <xdr:nvSpPr>
            <xdr:cNvPr id="2703" name="Check Box 655" hidden="1">
              <a:extLst>
                <a:ext uri="{63B3BB69-23CF-44E3-9099-C40C66FF867C}">
                  <a14:compatExt spid="_x0000_s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13</xdr:row>
          <xdr:rowOff>144780</xdr:rowOff>
        </xdr:from>
        <xdr:to>
          <xdr:col>17</xdr:col>
          <xdr:colOff>342900</xdr:colOff>
          <xdr:row>15</xdr:row>
          <xdr:rowOff>0</xdr:rowOff>
        </xdr:to>
        <xdr:sp macro="" textlink="">
          <xdr:nvSpPr>
            <xdr:cNvPr id="2704" name="Check Box 656" hidden="1">
              <a:extLst>
                <a:ext uri="{63B3BB69-23CF-44E3-9099-C40C66FF867C}">
                  <a14:compatExt spid="_x0000_s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14</xdr:row>
          <xdr:rowOff>137160</xdr:rowOff>
        </xdr:from>
        <xdr:to>
          <xdr:col>17</xdr:col>
          <xdr:colOff>365760</xdr:colOff>
          <xdr:row>15</xdr:row>
          <xdr:rowOff>152400</xdr:rowOff>
        </xdr:to>
        <xdr:sp macro="" textlink="">
          <xdr:nvSpPr>
            <xdr:cNvPr id="2705" name="Check Box 657" hidden="1">
              <a:extLst>
                <a:ext uri="{63B3BB69-23CF-44E3-9099-C40C66FF867C}">
                  <a14:compatExt spid="_x0000_s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15</xdr:row>
          <xdr:rowOff>144780</xdr:rowOff>
        </xdr:from>
        <xdr:to>
          <xdr:col>17</xdr:col>
          <xdr:colOff>358140</xdr:colOff>
          <xdr:row>17</xdr:row>
          <xdr:rowOff>0</xdr:rowOff>
        </xdr:to>
        <xdr:sp macro="" textlink="">
          <xdr:nvSpPr>
            <xdr:cNvPr id="2706" name="Check Box 658" hidden="1">
              <a:extLst>
                <a:ext uri="{63B3BB69-23CF-44E3-9099-C40C66FF867C}">
                  <a14:compatExt spid="_x0000_s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16</xdr:row>
          <xdr:rowOff>144780</xdr:rowOff>
        </xdr:from>
        <xdr:to>
          <xdr:col>17</xdr:col>
          <xdr:colOff>342900</xdr:colOff>
          <xdr:row>18</xdr:row>
          <xdr:rowOff>0</xdr:rowOff>
        </xdr:to>
        <xdr:sp macro="" textlink="">
          <xdr:nvSpPr>
            <xdr:cNvPr id="2707" name="Check Box 659" hidden="1">
              <a:extLst>
                <a:ext uri="{63B3BB69-23CF-44E3-9099-C40C66FF867C}">
                  <a14:compatExt spid="_x0000_s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18</xdr:row>
          <xdr:rowOff>7620</xdr:rowOff>
        </xdr:from>
        <xdr:to>
          <xdr:col>17</xdr:col>
          <xdr:colOff>358140</xdr:colOff>
          <xdr:row>19</xdr:row>
          <xdr:rowOff>22860</xdr:rowOff>
        </xdr:to>
        <xdr:sp macro="" textlink="">
          <xdr:nvSpPr>
            <xdr:cNvPr id="2708" name="Check Box 660" hidden="1">
              <a:extLst>
                <a:ext uri="{63B3BB69-23CF-44E3-9099-C40C66FF867C}">
                  <a14:compatExt spid="_x0000_s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7620</xdr:rowOff>
        </xdr:from>
        <xdr:to>
          <xdr:col>17</xdr:col>
          <xdr:colOff>350520</xdr:colOff>
          <xdr:row>20</xdr:row>
          <xdr:rowOff>22860</xdr:rowOff>
        </xdr:to>
        <xdr:sp macro="" textlink="">
          <xdr:nvSpPr>
            <xdr:cNvPr id="2709" name="Check Box 661" hidden="1">
              <a:extLst>
                <a:ext uri="{63B3BB69-23CF-44E3-9099-C40C66FF867C}">
                  <a14:compatExt spid="_x0000_s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21</xdr:row>
          <xdr:rowOff>137160</xdr:rowOff>
        </xdr:from>
        <xdr:to>
          <xdr:col>17</xdr:col>
          <xdr:colOff>365760</xdr:colOff>
          <xdr:row>22</xdr:row>
          <xdr:rowOff>152400</xdr:rowOff>
        </xdr:to>
        <xdr:sp macro="" textlink="">
          <xdr:nvSpPr>
            <xdr:cNvPr id="2710" name="Check Box 662" hidden="1">
              <a:extLst>
                <a:ext uri="{63B3BB69-23CF-44E3-9099-C40C66FF867C}">
                  <a14:compatExt spid="_x0000_s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144780</xdr:rowOff>
        </xdr:from>
        <xdr:to>
          <xdr:col>17</xdr:col>
          <xdr:colOff>358140</xdr:colOff>
          <xdr:row>22</xdr:row>
          <xdr:rowOff>0</xdr:rowOff>
        </xdr:to>
        <xdr:sp macro="" textlink="">
          <xdr:nvSpPr>
            <xdr:cNvPr id="2711" name="Check Box 663" hidden="1">
              <a:extLst>
                <a:ext uri="{63B3BB69-23CF-44E3-9099-C40C66FF867C}">
                  <a14:compatExt spid="_x0000_s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19</xdr:row>
          <xdr:rowOff>129540</xdr:rowOff>
        </xdr:from>
        <xdr:to>
          <xdr:col>17</xdr:col>
          <xdr:colOff>350520</xdr:colOff>
          <xdr:row>20</xdr:row>
          <xdr:rowOff>144780</xdr:rowOff>
        </xdr:to>
        <xdr:sp macro="" textlink="">
          <xdr:nvSpPr>
            <xdr:cNvPr id="2712" name="Check Box 664" hidden="1">
              <a:extLst>
                <a:ext uri="{63B3BB69-23CF-44E3-9099-C40C66FF867C}">
                  <a14:compatExt spid="_x0000_s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7</xdr:row>
          <xdr:rowOff>495300</xdr:rowOff>
        </xdr:from>
        <xdr:to>
          <xdr:col>18</xdr:col>
          <xdr:colOff>373380</xdr:colOff>
          <xdr:row>9</xdr:row>
          <xdr:rowOff>15240</xdr:rowOff>
        </xdr:to>
        <xdr:sp macro="" textlink="">
          <xdr:nvSpPr>
            <xdr:cNvPr id="2713" name="Check Box 665" hidden="1">
              <a:extLst>
                <a:ext uri="{63B3BB69-23CF-44E3-9099-C40C66FF867C}">
                  <a14:compatExt spid="_x0000_s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8</xdr:row>
          <xdr:rowOff>152400</xdr:rowOff>
        </xdr:from>
        <xdr:to>
          <xdr:col>18</xdr:col>
          <xdr:colOff>373380</xdr:colOff>
          <xdr:row>10</xdr:row>
          <xdr:rowOff>7620</xdr:rowOff>
        </xdr:to>
        <xdr:sp macro="" textlink="">
          <xdr:nvSpPr>
            <xdr:cNvPr id="2714" name="Check Box 666" hidden="1">
              <a:extLst>
                <a:ext uri="{63B3BB69-23CF-44E3-9099-C40C66FF867C}">
                  <a14:compatExt spid="_x0000_s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7620</xdr:rowOff>
        </xdr:from>
        <xdr:to>
          <xdr:col>18</xdr:col>
          <xdr:colOff>358140</xdr:colOff>
          <xdr:row>11</xdr:row>
          <xdr:rowOff>22860</xdr:rowOff>
        </xdr:to>
        <xdr:sp macro="" textlink="">
          <xdr:nvSpPr>
            <xdr:cNvPr id="2715" name="Check Box 667" hidden="1">
              <a:extLst>
                <a:ext uri="{63B3BB69-23CF-44E3-9099-C40C66FF867C}">
                  <a14:compatExt spid="_x0000_s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10</xdr:row>
          <xdr:rowOff>182880</xdr:rowOff>
        </xdr:from>
        <xdr:to>
          <xdr:col>18</xdr:col>
          <xdr:colOff>350520</xdr:colOff>
          <xdr:row>12</xdr:row>
          <xdr:rowOff>15240</xdr:rowOff>
        </xdr:to>
        <xdr:sp macro="" textlink="">
          <xdr:nvSpPr>
            <xdr:cNvPr id="2716" name="Check Box 668" hidden="1">
              <a:extLst>
                <a:ext uri="{63B3BB69-23CF-44E3-9099-C40C66FF867C}">
                  <a14:compatExt spid="_x0000_s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129540</xdr:rowOff>
        </xdr:from>
        <xdr:to>
          <xdr:col>18</xdr:col>
          <xdr:colOff>358140</xdr:colOff>
          <xdr:row>12</xdr:row>
          <xdr:rowOff>144780</xdr:rowOff>
        </xdr:to>
        <xdr:sp macro="" textlink="">
          <xdr:nvSpPr>
            <xdr:cNvPr id="2717" name="Check Box 669" hidden="1">
              <a:extLst>
                <a:ext uri="{63B3BB69-23CF-44E3-9099-C40C66FF867C}">
                  <a14:compatExt spid="_x0000_s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144780</xdr:rowOff>
        </xdr:from>
        <xdr:to>
          <xdr:col>18</xdr:col>
          <xdr:colOff>358140</xdr:colOff>
          <xdr:row>14</xdr:row>
          <xdr:rowOff>0</xdr:rowOff>
        </xdr:to>
        <xdr:sp macro="" textlink="">
          <xdr:nvSpPr>
            <xdr:cNvPr id="2718" name="Check Box 670" hidden="1">
              <a:extLst>
                <a:ext uri="{63B3BB69-23CF-44E3-9099-C40C66FF867C}">
                  <a14:compatExt spid="_x0000_s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13</xdr:row>
          <xdr:rowOff>144780</xdr:rowOff>
        </xdr:from>
        <xdr:to>
          <xdr:col>18</xdr:col>
          <xdr:colOff>342900</xdr:colOff>
          <xdr:row>15</xdr:row>
          <xdr:rowOff>0</xdr:rowOff>
        </xdr:to>
        <xdr:sp macro="" textlink="">
          <xdr:nvSpPr>
            <xdr:cNvPr id="2719" name="Check Box 671" hidden="1">
              <a:extLst>
                <a:ext uri="{63B3BB69-23CF-44E3-9099-C40C66FF867C}">
                  <a14:compatExt spid="_x0000_s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14</xdr:row>
          <xdr:rowOff>137160</xdr:rowOff>
        </xdr:from>
        <xdr:to>
          <xdr:col>18</xdr:col>
          <xdr:colOff>365760</xdr:colOff>
          <xdr:row>15</xdr:row>
          <xdr:rowOff>152400</xdr:rowOff>
        </xdr:to>
        <xdr:sp macro="" textlink="">
          <xdr:nvSpPr>
            <xdr:cNvPr id="2720" name="Check Box 672" hidden="1">
              <a:extLst>
                <a:ext uri="{63B3BB69-23CF-44E3-9099-C40C66FF867C}">
                  <a14:compatExt spid="_x0000_s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144780</xdr:rowOff>
        </xdr:from>
        <xdr:to>
          <xdr:col>18</xdr:col>
          <xdr:colOff>358140</xdr:colOff>
          <xdr:row>17</xdr:row>
          <xdr:rowOff>0</xdr:rowOff>
        </xdr:to>
        <xdr:sp macro="" textlink="">
          <xdr:nvSpPr>
            <xdr:cNvPr id="2721" name="Check Box 673" hidden="1">
              <a:extLst>
                <a:ext uri="{63B3BB69-23CF-44E3-9099-C40C66FF867C}">
                  <a14:compatExt spid="_x0000_s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16</xdr:row>
          <xdr:rowOff>144780</xdr:rowOff>
        </xdr:from>
        <xdr:to>
          <xdr:col>18</xdr:col>
          <xdr:colOff>342900</xdr:colOff>
          <xdr:row>18</xdr:row>
          <xdr:rowOff>0</xdr:rowOff>
        </xdr:to>
        <xdr:sp macro="" textlink="">
          <xdr:nvSpPr>
            <xdr:cNvPr id="2722" name="Check Box 674" hidden="1">
              <a:extLst>
                <a:ext uri="{63B3BB69-23CF-44E3-9099-C40C66FF867C}">
                  <a14:compatExt spid="_x0000_s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7620</xdr:rowOff>
        </xdr:from>
        <xdr:to>
          <xdr:col>18</xdr:col>
          <xdr:colOff>358140</xdr:colOff>
          <xdr:row>19</xdr:row>
          <xdr:rowOff>22860</xdr:rowOff>
        </xdr:to>
        <xdr:sp macro="" textlink="">
          <xdr:nvSpPr>
            <xdr:cNvPr id="2723" name="Check Box 675" hidden="1">
              <a:extLst>
                <a:ext uri="{63B3BB69-23CF-44E3-9099-C40C66FF867C}">
                  <a14:compatExt spid="_x0000_s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7620</xdr:rowOff>
        </xdr:from>
        <xdr:to>
          <xdr:col>18</xdr:col>
          <xdr:colOff>350520</xdr:colOff>
          <xdr:row>20</xdr:row>
          <xdr:rowOff>22860</xdr:rowOff>
        </xdr:to>
        <xdr:sp macro="" textlink="">
          <xdr:nvSpPr>
            <xdr:cNvPr id="2724" name="Check Box 676"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21</xdr:row>
          <xdr:rowOff>137160</xdr:rowOff>
        </xdr:from>
        <xdr:to>
          <xdr:col>18</xdr:col>
          <xdr:colOff>365760</xdr:colOff>
          <xdr:row>22</xdr:row>
          <xdr:rowOff>152400</xdr:rowOff>
        </xdr:to>
        <xdr:sp macro="" textlink="">
          <xdr:nvSpPr>
            <xdr:cNvPr id="2725" name="Check Box 677" hidden="1">
              <a:extLst>
                <a:ext uri="{63B3BB69-23CF-44E3-9099-C40C66FF867C}">
                  <a14:compatExt spid="_x0000_s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144780</xdr:rowOff>
        </xdr:from>
        <xdr:to>
          <xdr:col>18</xdr:col>
          <xdr:colOff>358140</xdr:colOff>
          <xdr:row>22</xdr:row>
          <xdr:rowOff>0</xdr:rowOff>
        </xdr:to>
        <xdr:sp macro="" textlink="">
          <xdr:nvSpPr>
            <xdr:cNvPr id="2726" name="Check Box 678" hidden="1">
              <a:extLst>
                <a:ext uri="{63B3BB69-23CF-44E3-9099-C40C66FF867C}">
                  <a14:compatExt spid="_x0000_s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129540</xdr:rowOff>
        </xdr:from>
        <xdr:to>
          <xdr:col>18</xdr:col>
          <xdr:colOff>350520</xdr:colOff>
          <xdr:row>20</xdr:row>
          <xdr:rowOff>144780</xdr:rowOff>
        </xdr:to>
        <xdr:sp macro="" textlink="">
          <xdr:nvSpPr>
            <xdr:cNvPr id="2727" name="Check Box 679"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7</xdr:row>
          <xdr:rowOff>495300</xdr:rowOff>
        </xdr:from>
        <xdr:to>
          <xdr:col>18</xdr:col>
          <xdr:colOff>373380</xdr:colOff>
          <xdr:row>9</xdr:row>
          <xdr:rowOff>15240</xdr:rowOff>
        </xdr:to>
        <xdr:sp macro="" textlink="">
          <xdr:nvSpPr>
            <xdr:cNvPr id="2728" name="Check Box 680" hidden="1">
              <a:extLst>
                <a:ext uri="{63B3BB69-23CF-44E3-9099-C40C66FF867C}">
                  <a14:compatExt spid="_x0000_s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8</xdr:row>
          <xdr:rowOff>152400</xdr:rowOff>
        </xdr:from>
        <xdr:to>
          <xdr:col>18</xdr:col>
          <xdr:colOff>373380</xdr:colOff>
          <xdr:row>10</xdr:row>
          <xdr:rowOff>7620</xdr:rowOff>
        </xdr:to>
        <xdr:sp macro="" textlink="">
          <xdr:nvSpPr>
            <xdr:cNvPr id="2729" name="Check Box 681" hidden="1">
              <a:extLst>
                <a:ext uri="{63B3BB69-23CF-44E3-9099-C40C66FF867C}">
                  <a14:compatExt spid="_x0000_s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7620</xdr:rowOff>
        </xdr:from>
        <xdr:to>
          <xdr:col>18</xdr:col>
          <xdr:colOff>358140</xdr:colOff>
          <xdr:row>11</xdr:row>
          <xdr:rowOff>22860</xdr:rowOff>
        </xdr:to>
        <xdr:sp macro="" textlink="">
          <xdr:nvSpPr>
            <xdr:cNvPr id="2730" name="Check Box 682" hidden="1">
              <a:extLst>
                <a:ext uri="{63B3BB69-23CF-44E3-9099-C40C66FF867C}">
                  <a14:compatExt spid="_x0000_s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10</xdr:row>
          <xdr:rowOff>182880</xdr:rowOff>
        </xdr:from>
        <xdr:to>
          <xdr:col>18</xdr:col>
          <xdr:colOff>350520</xdr:colOff>
          <xdr:row>12</xdr:row>
          <xdr:rowOff>15240</xdr:rowOff>
        </xdr:to>
        <xdr:sp macro="" textlink="">
          <xdr:nvSpPr>
            <xdr:cNvPr id="2731" name="Check Box 683" hidden="1">
              <a:extLst>
                <a:ext uri="{63B3BB69-23CF-44E3-9099-C40C66FF867C}">
                  <a14:compatExt spid="_x0000_s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129540</xdr:rowOff>
        </xdr:from>
        <xdr:to>
          <xdr:col>18</xdr:col>
          <xdr:colOff>358140</xdr:colOff>
          <xdr:row>12</xdr:row>
          <xdr:rowOff>144780</xdr:rowOff>
        </xdr:to>
        <xdr:sp macro="" textlink="">
          <xdr:nvSpPr>
            <xdr:cNvPr id="2732" name="Check Box 684" hidden="1">
              <a:extLst>
                <a:ext uri="{63B3BB69-23CF-44E3-9099-C40C66FF867C}">
                  <a14:compatExt spid="_x0000_s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144780</xdr:rowOff>
        </xdr:from>
        <xdr:to>
          <xdr:col>18</xdr:col>
          <xdr:colOff>358140</xdr:colOff>
          <xdr:row>14</xdr:row>
          <xdr:rowOff>0</xdr:rowOff>
        </xdr:to>
        <xdr:sp macro="" textlink="">
          <xdr:nvSpPr>
            <xdr:cNvPr id="2733" name="Check Box 685"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13</xdr:row>
          <xdr:rowOff>144780</xdr:rowOff>
        </xdr:from>
        <xdr:to>
          <xdr:col>18</xdr:col>
          <xdr:colOff>342900</xdr:colOff>
          <xdr:row>15</xdr:row>
          <xdr:rowOff>0</xdr:rowOff>
        </xdr:to>
        <xdr:sp macro="" textlink="">
          <xdr:nvSpPr>
            <xdr:cNvPr id="2734" name="Check Box 686"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14</xdr:row>
          <xdr:rowOff>137160</xdr:rowOff>
        </xdr:from>
        <xdr:to>
          <xdr:col>18</xdr:col>
          <xdr:colOff>365760</xdr:colOff>
          <xdr:row>15</xdr:row>
          <xdr:rowOff>152400</xdr:rowOff>
        </xdr:to>
        <xdr:sp macro="" textlink="">
          <xdr:nvSpPr>
            <xdr:cNvPr id="2735" name="Check Box 687" hidden="1">
              <a:extLst>
                <a:ext uri="{63B3BB69-23CF-44E3-9099-C40C66FF867C}">
                  <a14:compatExt spid="_x0000_s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144780</xdr:rowOff>
        </xdr:from>
        <xdr:to>
          <xdr:col>18</xdr:col>
          <xdr:colOff>358140</xdr:colOff>
          <xdr:row>17</xdr:row>
          <xdr:rowOff>0</xdr:rowOff>
        </xdr:to>
        <xdr:sp macro="" textlink="">
          <xdr:nvSpPr>
            <xdr:cNvPr id="2736" name="Check Box 688" hidden="1">
              <a:extLst>
                <a:ext uri="{63B3BB69-23CF-44E3-9099-C40C66FF867C}">
                  <a14:compatExt spid="_x0000_s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16</xdr:row>
          <xdr:rowOff>144780</xdr:rowOff>
        </xdr:from>
        <xdr:to>
          <xdr:col>18</xdr:col>
          <xdr:colOff>342900</xdr:colOff>
          <xdr:row>18</xdr:row>
          <xdr:rowOff>0</xdr:rowOff>
        </xdr:to>
        <xdr:sp macro="" textlink="">
          <xdr:nvSpPr>
            <xdr:cNvPr id="2737" name="Check Box 689" hidden="1">
              <a:extLst>
                <a:ext uri="{63B3BB69-23CF-44E3-9099-C40C66FF867C}">
                  <a14:compatExt spid="_x0000_s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7620</xdr:rowOff>
        </xdr:from>
        <xdr:to>
          <xdr:col>18</xdr:col>
          <xdr:colOff>358140</xdr:colOff>
          <xdr:row>19</xdr:row>
          <xdr:rowOff>22860</xdr:rowOff>
        </xdr:to>
        <xdr:sp macro="" textlink="">
          <xdr:nvSpPr>
            <xdr:cNvPr id="2738" name="Check Box 690" hidden="1">
              <a:extLst>
                <a:ext uri="{63B3BB69-23CF-44E3-9099-C40C66FF867C}">
                  <a14:compatExt spid="_x0000_s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7620</xdr:rowOff>
        </xdr:from>
        <xdr:to>
          <xdr:col>18</xdr:col>
          <xdr:colOff>350520</xdr:colOff>
          <xdr:row>20</xdr:row>
          <xdr:rowOff>22860</xdr:rowOff>
        </xdr:to>
        <xdr:sp macro="" textlink="">
          <xdr:nvSpPr>
            <xdr:cNvPr id="2739" name="Check Box 691" hidden="1">
              <a:extLst>
                <a:ext uri="{63B3BB69-23CF-44E3-9099-C40C66FF867C}">
                  <a14:compatExt spid="_x0000_s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21</xdr:row>
          <xdr:rowOff>137160</xdr:rowOff>
        </xdr:from>
        <xdr:to>
          <xdr:col>18</xdr:col>
          <xdr:colOff>365760</xdr:colOff>
          <xdr:row>22</xdr:row>
          <xdr:rowOff>152400</xdr:rowOff>
        </xdr:to>
        <xdr:sp macro="" textlink="">
          <xdr:nvSpPr>
            <xdr:cNvPr id="2740" name="Check Box 692"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144780</xdr:rowOff>
        </xdr:from>
        <xdr:to>
          <xdr:col>18</xdr:col>
          <xdr:colOff>358140</xdr:colOff>
          <xdr:row>22</xdr:row>
          <xdr:rowOff>0</xdr:rowOff>
        </xdr:to>
        <xdr:sp macro="" textlink="">
          <xdr:nvSpPr>
            <xdr:cNvPr id="2741" name="Check Box 693" hidden="1">
              <a:extLst>
                <a:ext uri="{63B3BB69-23CF-44E3-9099-C40C66FF867C}">
                  <a14:compatExt spid="_x0000_s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129540</xdr:rowOff>
        </xdr:from>
        <xdr:to>
          <xdr:col>18</xdr:col>
          <xdr:colOff>350520</xdr:colOff>
          <xdr:row>20</xdr:row>
          <xdr:rowOff>144780</xdr:rowOff>
        </xdr:to>
        <xdr:sp macro="" textlink="">
          <xdr:nvSpPr>
            <xdr:cNvPr id="2742" name="Check Box 694" hidden="1">
              <a:extLst>
                <a:ext uri="{63B3BB69-23CF-44E3-9099-C40C66FF867C}">
                  <a14:compatExt spid="_x0000_s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7</xdr:row>
          <xdr:rowOff>495300</xdr:rowOff>
        </xdr:from>
        <xdr:to>
          <xdr:col>18</xdr:col>
          <xdr:colOff>373380</xdr:colOff>
          <xdr:row>9</xdr:row>
          <xdr:rowOff>15240</xdr:rowOff>
        </xdr:to>
        <xdr:sp macro="" textlink="">
          <xdr:nvSpPr>
            <xdr:cNvPr id="2743" name="Check Box 695" hidden="1">
              <a:extLst>
                <a:ext uri="{63B3BB69-23CF-44E3-9099-C40C66FF867C}">
                  <a14:compatExt spid="_x0000_s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8</xdr:row>
          <xdr:rowOff>152400</xdr:rowOff>
        </xdr:from>
        <xdr:to>
          <xdr:col>18</xdr:col>
          <xdr:colOff>373380</xdr:colOff>
          <xdr:row>10</xdr:row>
          <xdr:rowOff>7620</xdr:rowOff>
        </xdr:to>
        <xdr:sp macro="" textlink="">
          <xdr:nvSpPr>
            <xdr:cNvPr id="2744" name="Check Box 696" hidden="1">
              <a:extLst>
                <a:ext uri="{63B3BB69-23CF-44E3-9099-C40C66FF867C}">
                  <a14:compatExt spid="_x0000_s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7620</xdr:rowOff>
        </xdr:from>
        <xdr:to>
          <xdr:col>18</xdr:col>
          <xdr:colOff>358140</xdr:colOff>
          <xdr:row>11</xdr:row>
          <xdr:rowOff>22860</xdr:rowOff>
        </xdr:to>
        <xdr:sp macro="" textlink="">
          <xdr:nvSpPr>
            <xdr:cNvPr id="2745" name="Check Box 697" hidden="1">
              <a:extLst>
                <a:ext uri="{63B3BB69-23CF-44E3-9099-C40C66FF867C}">
                  <a14:compatExt spid="_x0000_s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10</xdr:row>
          <xdr:rowOff>182880</xdr:rowOff>
        </xdr:from>
        <xdr:to>
          <xdr:col>18</xdr:col>
          <xdr:colOff>350520</xdr:colOff>
          <xdr:row>12</xdr:row>
          <xdr:rowOff>15240</xdr:rowOff>
        </xdr:to>
        <xdr:sp macro="" textlink="">
          <xdr:nvSpPr>
            <xdr:cNvPr id="2746" name="Check Box 698" hidden="1">
              <a:extLst>
                <a:ext uri="{63B3BB69-23CF-44E3-9099-C40C66FF867C}">
                  <a14:compatExt spid="_x0000_s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129540</xdr:rowOff>
        </xdr:from>
        <xdr:to>
          <xdr:col>18</xdr:col>
          <xdr:colOff>358140</xdr:colOff>
          <xdr:row>12</xdr:row>
          <xdr:rowOff>144780</xdr:rowOff>
        </xdr:to>
        <xdr:sp macro="" textlink="">
          <xdr:nvSpPr>
            <xdr:cNvPr id="2747" name="Check Box 699" hidden="1">
              <a:extLst>
                <a:ext uri="{63B3BB69-23CF-44E3-9099-C40C66FF867C}">
                  <a14:compatExt spid="_x0000_s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144780</xdr:rowOff>
        </xdr:from>
        <xdr:to>
          <xdr:col>18</xdr:col>
          <xdr:colOff>358140</xdr:colOff>
          <xdr:row>14</xdr:row>
          <xdr:rowOff>0</xdr:rowOff>
        </xdr:to>
        <xdr:sp macro="" textlink="">
          <xdr:nvSpPr>
            <xdr:cNvPr id="2748" name="Check Box 700" hidden="1">
              <a:extLst>
                <a:ext uri="{63B3BB69-23CF-44E3-9099-C40C66FF867C}">
                  <a14:compatExt spid="_x0000_s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13</xdr:row>
          <xdr:rowOff>144780</xdr:rowOff>
        </xdr:from>
        <xdr:to>
          <xdr:col>18</xdr:col>
          <xdr:colOff>342900</xdr:colOff>
          <xdr:row>15</xdr:row>
          <xdr:rowOff>0</xdr:rowOff>
        </xdr:to>
        <xdr:sp macro="" textlink="">
          <xdr:nvSpPr>
            <xdr:cNvPr id="2749" name="Check Box 701" hidden="1">
              <a:extLst>
                <a:ext uri="{63B3BB69-23CF-44E3-9099-C40C66FF867C}">
                  <a14:compatExt spid="_x0000_s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14</xdr:row>
          <xdr:rowOff>137160</xdr:rowOff>
        </xdr:from>
        <xdr:to>
          <xdr:col>18</xdr:col>
          <xdr:colOff>365760</xdr:colOff>
          <xdr:row>15</xdr:row>
          <xdr:rowOff>152400</xdr:rowOff>
        </xdr:to>
        <xdr:sp macro="" textlink="">
          <xdr:nvSpPr>
            <xdr:cNvPr id="2750" name="Check Box 702" hidden="1">
              <a:extLst>
                <a:ext uri="{63B3BB69-23CF-44E3-9099-C40C66FF867C}">
                  <a14:compatExt spid="_x0000_s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144780</xdr:rowOff>
        </xdr:from>
        <xdr:to>
          <xdr:col>18</xdr:col>
          <xdr:colOff>358140</xdr:colOff>
          <xdr:row>17</xdr:row>
          <xdr:rowOff>0</xdr:rowOff>
        </xdr:to>
        <xdr:sp macro="" textlink="">
          <xdr:nvSpPr>
            <xdr:cNvPr id="2751" name="Check Box 703"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16</xdr:row>
          <xdr:rowOff>144780</xdr:rowOff>
        </xdr:from>
        <xdr:to>
          <xdr:col>18</xdr:col>
          <xdr:colOff>342900</xdr:colOff>
          <xdr:row>18</xdr:row>
          <xdr:rowOff>0</xdr:rowOff>
        </xdr:to>
        <xdr:sp macro="" textlink="">
          <xdr:nvSpPr>
            <xdr:cNvPr id="2752" name="Check Box 704" hidden="1">
              <a:extLst>
                <a:ext uri="{63B3BB69-23CF-44E3-9099-C40C66FF867C}">
                  <a14:compatExt spid="_x0000_s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7620</xdr:rowOff>
        </xdr:from>
        <xdr:to>
          <xdr:col>18</xdr:col>
          <xdr:colOff>358140</xdr:colOff>
          <xdr:row>19</xdr:row>
          <xdr:rowOff>22860</xdr:rowOff>
        </xdr:to>
        <xdr:sp macro="" textlink="">
          <xdr:nvSpPr>
            <xdr:cNvPr id="2753" name="Check Box 705"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7620</xdr:rowOff>
        </xdr:from>
        <xdr:to>
          <xdr:col>18</xdr:col>
          <xdr:colOff>350520</xdr:colOff>
          <xdr:row>20</xdr:row>
          <xdr:rowOff>22860</xdr:rowOff>
        </xdr:to>
        <xdr:sp macro="" textlink="">
          <xdr:nvSpPr>
            <xdr:cNvPr id="2754" name="Check Box 706" hidden="1">
              <a:extLst>
                <a:ext uri="{63B3BB69-23CF-44E3-9099-C40C66FF867C}">
                  <a14:compatExt spid="_x0000_s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21</xdr:row>
          <xdr:rowOff>137160</xdr:rowOff>
        </xdr:from>
        <xdr:to>
          <xdr:col>18</xdr:col>
          <xdr:colOff>365760</xdr:colOff>
          <xdr:row>22</xdr:row>
          <xdr:rowOff>152400</xdr:rowOff>
        </xdr:to>
        <xdr:sp macro="" textlink="">
          <xdr:nvSpPr>
            <xdr:cNvPr id="2755" name="Check Box 707" hidden="1">
              <a:extLst>
                <a:ext uri="{63B3BB69-23CF-44E3-9099-C40C66FF867C}">
                  <a14:compatExt spid="_x0000_s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144780</xdr:rowOff>
        </xdr:from>
        <xdr:to>
          <xdr:col>18</xdr:col>
          <xdr:colOff>358140</xdr:colOff>
          <xdr:row>22</xdr:row>
          <xdr:rowOff>0</xdr:rowOff>
        </xdr:to>
        <xdr:sp macro="" textlink="">
          <xdr:nvSpPr>
            <xdr:cNvPr id="2756" name="Check Box 708" hidden="1">
              <a:extLst>
                <a:ext uri="{63B3BB69-23CF-44E3-9099-C40C66FF867C}">
                  <a14:compatExt spid="_x0000_s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129540</xdr:rowOff>
        </xdr:from>
        <xdr:to>
          <xdr:col>18</xdr:col>
          <xdr:colOff>350520</xdr:colOff>
          <xdr:row>20</xdr:row>
          <xdr:rowOff>144780</xdr:rowOff>
        </xdr:to>
        <xdr:sp macro="" textlink="">
          <xdr:nvSpPr>
            <xdr:cNvPr id="2757" name="Check Box 709" hidden="1">
              <a:extLst>
                <a:ext uri="{63B3BB69-23CF-44E3-9099-C40C66FF867C}">
                  <a14:compatExt spid="_x0000_s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7</xdr:row>
          <xdr:rowOff>495300</xdr:rowOff>
        </xdr:from>
        <xdr:to>
          <xdr:col>18</xdr:col>
          <xdr:colOff>373380</xdr:colOff>
          <xdr:row>9</xdr:row>
          <xdr:rowOff>15240</xdr:rowOff>
        </xdr:to>
        <xdr:sp macro="" textlink="">
          <xdr:nvSpPr>
            <xdr:cNvPr id="2758" name="Check Box 710" hidden="1">
              <a:extLst>
                <a:ext uri="{63B3BB69-23CF-44E3-9099-C40C66FF867C}">
                  <a14:compatExt spid="_x0000_s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8</xdr:row>
          <xdr:rowOff>152400</xdr:rowOff>
        </xdr:from>
        <xdr:to>
          <xdr:col>18</xdr:col>
          <xdr:colOff>373380</xdr:colOff>
          <xdr:row>10</xdr:row>
          <xdr:rowOff>7620</xdr:rowOff>
        </xdr:to>
        <xdr:sp macro="" textlink="">
          <xdr:nvSpPr>
            <xdr:cNvPr id="2759" name="Check Box 711" hidden="1">
              <a:extLst>
                <a:ext uri="{63B3BB69-23CF-44E3-9099-C40C66FF867C}">
                  <a14:compatExt spid="_x0000_s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7620</xdr:rowOff>
        </xdr:from>
        <xdr:to>
          <xdr:col>18</xdr:col>
          <xdr:colOff>358140</xdr:colOff>
          <xdr:row>11</xdr:row>
          <xdr:rowOff>22860</xdr:rowOff>
        </xdr:to>
        <xdr:sp macro="" textlink="">
          <xdr:nvSpPr>
            <xdr:cNvPr id="2760" name="Check Box 712" hidden="1">
              <a:extLst>
                <a:ext uri="{63B3BB69-23CF-44E3-9099-C40C66FF867C}">
                  <a14:compatExt spid="_x0000_s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10</xdr:row>
          <xdr:rowOff>182880</xdr:rowOff>
        </xdr:from>
        <xdr:to>
          <xdr:col>18</xdr:col>
          <xdr:colOff>350520</xdr:colOff>
          <xdr:row>12</xdr:row>
          <xdr:rowOff>15240</xdr:rowOff>
        </xdr:to>
        <xdr:sp macro="" textlink="">
          <xdr:nvSpPr>
            <xdr:cNvPr id="2761" name="Check Box 713" hidden="1">
              <a:extLst>
                <a:ext uri="{63B3BB69-23CF-44E3-9099-C40C66FF867C}">
                  <a14:compatExt spid="_x0000_s2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129540</xdr:rowOff>
        </xdr:from>
        <xdr:to>
          <xdr:col>18</xdr:col>
          <xdr:colOff>358140</xdr:colOff>
          <xdr:row>12</xdr:row>
          <xdr:rowOff>144780</xdr:rowOff>
        </xdr:to>
        <xdr:sp macro="" textlink="">
          <xdr:nvSpPr>
            <xdr:cNvPr id="2762" name="Check Box 714"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144780</xdr:rowOff>
        </xdr:from>
        <xdr:to>
          <xdr:col>18</xdr:col>
          <xdr:colOff>358140</xdr:colOff>
          <xdr:row>14</xdr:row>
          <xdr:rowOff>0</xdr:rowOff>
        </xdr:to>
        <xdr:sp macro="" textlink="">
          <xdr:nvSpPr>
            <xdr:cNvPr id="2763" name="Check Box 715" hidden="1">
              <a:extLst>
                <a:ext uri="{63B3BB69-23CF-44E3-9099-C40C66FF867C}">
                  <a14:compatExt spid="_x0000_s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13</xdr:row>
          <xdr:rowOff>144780</xdr:rowOff>
        </xdr:from>
        <xdr:to>
          <xdr:col>18</xdr:col>
          <xdr:colOff>342900</xdr:colOff>
          <xdr:row>15</xdr:row>
          <xdr:rowOff>0</xdr:rowOff>
        </xdr:to>
        <xdr:sp macro="" textlink="">
          <xdr:nvSpPr>
            <xdr:cNvPr id="2764" name="Check Box 716" hidden="1">
              <a:extLst>
                <a:ext uri="{63B3BB69-23CF-44E3-9099-C40C66FF867C}">
                  <a14:compatExt spid="_x0000_s2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14</xdr:row>
          <xdr:rowOff>137160</xdr:rowOff>
        </xdr:from>
        <xdr:to>
          <xdr:col>18</xdr:col>
          <xdr:colOff>365760</xdr:colOff>
          <xdr:row>15</xdr:row>
          <xdr:rowOff>152400</xdr:rowOff>
        </xdr:to>
        <xdr:sp macro="" textlink="">
          <xdr:nvSpPr>
            <xdr:cNvPr id="2765" name="Check Box 717" hidden="1">
              <a:extLst>
                <a:ext uri="{63B3BB69-23CF-44E3-9099-C40C66FF867C}">
                  <a14:compatExt spid="_x0000_s2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144780</xdr:rowOff>
        </xdr:from>
        <xdr:to>
          <xdr:col>18</xdr:col>
          <xdr:colOff>358140</xdr:colOff>
          <xdr:row>17</xdr:row>
          <xdr:rowOff>0</xdr:rowOff>
        </xdr:to>
        <xdr:sp macro="" textlink="">
          <xdr:nvSpPr>
            <xdr:cNvPr id="2766" name="Check Box 718" hidden="1">
              <a:extLst>
                <a:ext uri="{63B3BB69-23CF-44E3-9099-C40C66FF867C}">
                  <a14:compatExt spid="_x0000_s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16</xdr:row>
          <xdr:rowOff>144780</xdr:rowOff>
        </xdr:from>
        <xdr:to>
          <xdr:col>18</xdr:col>
          <xdr:colOff>342900</xdr:colOff>
          <xdr:row>18</xdr:row>
          <xdr:rowOff>0</xdr:rowOff>
        </xdr:to>
        <xdr:sp macro="" textlink="">
          <xdr:nvSpPr>
            <xdr:cNvPr id="2767" name="Check Box 719" hidden="1">
              <a:extLst>
                <a:ext uri="{63B3BB69-23CF-44E3-9099-C40C66FF867C}">
                  <a14:compatExt spid="_x0000_s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7620</xdr:rowOff>
        </xdr:from>
        <xdr:to>
          <xdr:col>18</xdr:col>
          <xdr:colOff>358140</xdr:colOff>
          <xdr:row>19</xdr:row>
          <xdr:rowOff>22860</xdr:rowOff>
        </xdr:to>
        <xdr:sp macro="" textlink="">
          <xdr:nvSpPr>
            <xdr:cNvPr id="2768" name="Check Box 720" hidden="1">
              <a:extLst>
                <a:ext uri="{63B3BB69-23CF-44E3-9099-C40C66FF867C}">
                  <a14:compatExt spid="_x0000_s2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7620</xdr:rowOff>
        </xdr:from>
        <xdr:to>
          <xdr:col>18</xdr:col>
          <xdr:colOff>350520</xdr:colOff>
          <xdr:row>20</xdr:row>
          <xdr:rowOff>22860</xdr:rowOff>
        </xdr:to>
        <xdr:sp macro="" textlink="">
          <xdr:nvSpPr>
            <xdr:cNvPr id="2769" name="Check Box 721" hidden="1">
              <a:extLst>
                <a:ext uri="{63B3BB69-23CF-44E3-9099-C40C66FF867C}">
                  <a14:compatExt spid="_x0000_s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21</xdr:row>
          <xdr:rowOff>137160</xdr:rowOff>
        </xdr:from>
        <xdr:to>
          <xdr:col>18</xdr:col>
          <xdr:colOff>365760</xdr:colOff>
          <xdr:row>22</xdr:row>
          <xdr:rowOff>152400</xdr:rowOff>
        </xdr:to>
        <xdr:sp macro="" textlink="">
          <xdr:nvSpPr>
            <xdr:cNvPr id="2770" name="Check Box 722" hidden="1">
              <a:extLst>
                <a:ext uri="{63B3BB69-23CF-44E3-9099-C40C66FF867C}">
                  <a14:compatExt spid="_x0000_s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144780</xdr:rowOff>
        </xdr:from>
        <xdr:to>
          <xdr:col>18</xdr:col>
          <xdr:colOff>358140</xdr:colOff>
          <xdr:row>22</xdr:row>
          <xdr:rowOff>0</xdr:rowOff>
        </xdr:to>
        <xdr:sp macro="" textlink="">
          <xdr:nvSpPr>
            <xdr:cNvPr id="2771" name="Check Box 723" hidden="1">
              <a:extLst>
                <a:ext uri="{63B3BB69-23CF-44E3-9099-C40C66FF867C}">
                  <a14:compatExt spid="_x0000_s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129540</xdr:rowOff>
        </xdr:from>
        <xdr:to>
          <xdr:col>18</xdr:col>
          <xdr:colOff>350520</xdr:colOff>
          <xdr:row>20</xdr:row>
          <xdr:rowOff>144780</xdr:rowOff>
        </xdr:to>
        <xdr:sp macro="" textlink="">
          <xdr:nvSpPr>
            <xdr:cNvPr id="2772" name="Check Box 724" hidden="1">
              <a:extLst>
                <a:ext uri="{63B3BB69-23CF-44E3-9099-C40C66FF867C}">
                  <a14:compatExt spid="_x0000_s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7</xdr:row>
          <xdr:rowOff>495300</xdr:rowOff>
        </xdr:from>
        <xdr:to>
          <xdr:col>18</xdr:col>
          <xdr:colOff>373380</xdr:colOff>
          <xdr:row>9</xdr:row>
          <xdr:rowOff>15240</xdr:rowOff>
        </xdr:to>
        <xdr:sp macro="" textlink="">
          <xdr:nvSpPr>
            <xdr:cNvPr id="2773" name="Check Box 725" hidden="1">
              <a:extLst>
                <a:ext uri="{63B3BB69-23CF-44E3-9099-C40C66FF867C}">
                  <a14:compatExt spid="_x0000_s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8</xdr:row>
          <xdr:rowOff>152400</xdr:rowOff>
        </xdr:from>
        <xdr:to>
          <xdr:col>18</xdr:col>
          <xdr:colOff>373380</xdr:colOff>
          <xdr:row>10</xdr:row>
          <xdr:rowOff>7620</xdr:rowOff>
        </xdr:to>
        <xdr:sp macro="" textlink="">
          <xdr:nvSpPr>
            <xdr:cNvPr id="2774" name="Check Box 726" hidden="1">
              <a:extLst>
                <a:ext uri="{63B3BB69-23CF-44E3-9099-C40C66FF867C}">
                  <a14:compatExt spid="_x0000_s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7620</xdr:rowOff>
        </xdr:from>
        <xdr:to>
          <xdr:col>18</xdr:col>
          <xdr:colOff>358140</xdr:colOff>
          <xdr:row>11</xdr:row>
          <xdr:rowOff>22860</xdr:rowOff>
        </xdr:to>
        <xdr:sp macro="" textlink="">
          <xdr:nvSpPr>
            <xdr:cNvPr id="2775" name="Check Box 727"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10</xdr:row>
          <xdr:rowOff>182880</xdr:rowOff>
        </xdr:from>
        <xdr:to>
          <xdr:col>18</xdr:col>
          <xdr:colOff>350520</xdr:colOff>
          <xdr:row>12</xdr:row>
          <xdr:rowOff>15240</xdr:rowOff>
        </xdr:to>
        <xdr:sp macro="" textlink="">
          <xdr:nvSpPr>
            <xdr:cNvPr id="2776" name="Check Box 728" hidden="1">
              <a:extLst>
                <a:ext uri="{63B3BB69-23CF-44E3-9099-C40C66FF867C}">
                  <a14:compatExt spid="_x0000_s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129540</xdr:rowOff>
        </xdr:from>
        <xdr:to>
          <xdr:col>18</xdr:col>
          <xdr:colOff>358140</xdr:colOff>
          <xdr:row>12</xdr:row>
          <xdr:rowOff>144780</xdr:rowOff>
        </xdr:to>
        <xdr:sp macro="" textlink="">
          <xdr:nvSpPr>
            <xdr:cNvPr id="2777" name="Check Box 729" hidden="1">
              <a:extLst>
                <a:ext uri="{63B3BB69-23CF-44E3-9099-C40C66FF867C}">
                  <a14:compatExt spid="_x0000_s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144780</xdr:rowOff>
        </xdr:from>
        <xdr:to>
          <xdr:col>18</xdr:col>
          <xdr:colOff>358140</xdr:colOff>
          <xdr:row>14</xdr:row>
          <xdr:rowOff>0</xdr:rowOff>
        </xdr:to>
        <xdr:sp macro="" textlink="">
          <xdr:nvSpPr>
            <xdr:cNvPr id="2778" name="Check Box 730" hidden="1">
              <a:extLst>
                <a:ext uri="{63B3BB69-23CF-44E3-9099-C40C66FF867C}">
                  <a14:compatExt spid="_x0000_s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13</xdr:row>
          <xdr:rowOff>144780</xdr:rowOff>
        </xdr:from>
        <xdr:to>
          <xdr:col>18</xdr:col>
          <xdr:colOff>342900</xdr:colOff>
          <xdr:row>15</xdr:row>
          <xdr:rowOff>0</xdr:rowOff>
        </xdr:to>
        <xdr:sp macro="" textlink="">
          <xdr:nvSpPr>
            <xdr:cNvPr id="2779" name="Check Box 731" hidden="1">
              <a:extLst>
                <a:ext uri="{63B3BB69-23CF-44E3-9099-C40C66FF867C}">
                  <a14:compatExt spid="_x0000_s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14</xdr:row>
          <xdr:rowOff>137160</xdr:rowOff>
        </xdr:from>
        <xdr:to>
          <xdr:col>18</xdr:col>
          <xdr:colOff>365760</xdr:colOff>
          <xdr:row>15</xdr:row>
          <xdr:rowOff>152400</xdr:rowOff>
        </xdr:to>
        <xdr:sp macro="" textlink="">
          <xdr:nvSpPr>
            <xdr:cNvPr id="2780" name="Check Box 732" hidden="1">
              <a:extLst>
                <a:ext uri="{63B3BB69-23CF-44E3-9099-C40C66FF867C}">
                  <a14:compatExt spid="_x0000_s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144780</xdr:rowOff>
        </xdr:from>
        <xdr:to>
          <xdr:col>18</xdr:col>
          <xdr:colOff>358140</xdr:colOff>
          <xdr:row>17</xdr:row>
          <xdr:rowOff>0</xdr:rowOff>
        </xdr:to>
        <xdr:sp macro="" textlink="">
          <xdr:nvSpPr>
            <xdr:cNvPr id="2781" name="Check Box 733"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16</xdr:row>
          <xdr:rowOff>144780</xdr:rowOff>
        </xdr:from>
        <xdr:to>
          <xdr:col>18</xdr:col>
          <xdr:colOff>342900</xdr:colOff>
          <xdr:row>18</xdr:row>
          <xdr:rowOff>0</xdr:rowOff>
        </xdr:to>
        <xdr:sp macro="" textlink="">
          <xdr:nvSpPr>
            <xdr:cNvPr id="2782" name="Check Box 734" hidden="1">
              <a:extLst>
                <a:ext uri="{63B3BB69-23CF-44E3-9099-C40C66FF867C}">
                  <a14:compatExt spid="_x0000_s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7620</xdr:rowOff>
        </xdr:from>
        <xdr:to>
          <xdr:col>18</xdr:col>
          <xdr:colOff>358140</xdr:colOff>
          <xdr:row>19</xdr:row>
          <xdr:rowOff>22860</xdr:rowOff>
        </xdr:to>
        <xdr:sp macro="" textlink="">
          <xdr:nvSpPr>
            <xdr:cNvPr id="2783" name="Check Box 735" hidden="1">
              <a:extLst>
                <a:ext uri="{63B3BB69-23CF-44E3-9099-C40C66FF867C}">
                  <a14:compatExt spid="_x0000_s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7620</xdr:rowOff>
        </xdr:from>
        <xdr:to>
          <xdr:col>18</xdr:col>
          <xdr:colOff>350520</xdr:colOff>
          <xdr:row>20</xdr:row>
          <xdr:rowOff>22860</xdr:rowOff>
        </xdr:to>
        <xdr:sp macro="" textlink="">
          <xdr:nvSpPr>
            <xdr:cNvPr id="2784" name="Check Box 736" hidden="1">
              <a:extLst>
                <a:ext uri="{63B3BB69-23CF-44E3-9099-C40C66FF867C}">
                  <a14:compatExt spid="_x0000_s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21</xdr:row>
          <xdr:rowOff>137160</xdr:rowOff>
        </xdr:from>
        <xdr:to>
          <xdr:col>18</xdr:col>
          <xdr:colOff>365760</xdr:colOff>
          <xdr:row>22</xdr:row>
          <xdr:rowOff>152400</xdr:rowOff>
        </xdr:to>
        <xdr:sp macro="" textlink="">
          <xdr:nvSpPr>
            <xdr:cNvPr id="2785" name="Check Box 737"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144780</xdr:rowOff>
        </xdr:from>
        <xdr:to>
          <xdr:col>18</xdr:col>
          <xdr:colOff>358140</xdr:colOff>
          <xdr:row>22</xdr:row>
          <xdr:rowOff>0</xdr:rowOff>
        </xdr:to>
        <xdr:sp macro="" textlink="">
          <xdr:nvSpPr>
            <xdr:cNvPr id="2786" name="Check Box 738" hidden="1">
              <a:extLst>
                <a:ext uri="{63B3BB69-23CF-44E3-9099-C40C66FF867C}">
                  <a14:compatExt spid="_x0000_s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129540</xdr:rowOff>
        </xdr:from>
        <xdr:to>
          <xdr:col>18</xdr:col>
          <xdr:colOff>350520</xdr:colOff>
          <xdr:row>20</xdr:row>
          <xdr:rowOff>144780</xdr:rowOff>
        </xdr:to>
        <xdr:sp macro="" textlink="">
          <xdr:nvSpPr>
            <xdr:cNvPr id="2787" name="Check Box 739"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7</xdr:row>
          <xdr:rowOff>495300</xdr:rowOff>
        </xdr:from>
        <xdr:to>
          <xdr:col>18</xdr:col>
          <xdr:colOff>373380</xdr:colOff>
          <xdr:row>9</xdr:row>
          <xdr:rowOff>15240</xdr:rowOff>
        </xdr:to>
        <xdr:sp macro="" textlink="">
          <xdr:nvSpPr>
            <xdr:cNvPr id="2788" name="Check Box 740" hidden="1">
              <a:extLst>
                <a:ext uri="{63B3BB69-23CF-44E3-9099-C40C66FF867C}">
                  <a14:compatExt spid="_x0000_s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8</xdr:row>
          <xdr:rowOff>152400</xdr:rowOff>
        </xdr:from>
        <xdr:to>
          <xdr:col>18</xdr:col>
          <xdr:colOff>373380</xdr:colOff>
          <xdr:row>10</xdr:row>
          <xdr:rowOff>7620</xdr:rowOff>
        </xdr:to>
        <xdr:sp macro="" textlink="">
          <xdr:nvSpPr>
            <xdr:cNvPr id="2789" name="Check Box 741" hidden="1">
              <a:extLst>
                <a:ext uri="{63B3BB69-23CF-44E3-9099-C40C66FF867C}">
                  <a14:compatExt spid="_x0000_s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7620</xdr:rowOff>
        </xdr:from>
        <xdr:to>
          <xdr:col>18</xdr:col>
          <xdr:colOff>358140</xdr:colOff>
          <xdr:row>11</xdr:row>
          <xdr:rowOff>22860</xdr:rowOff>
        </xdr:to>
        <xdr:sp macro="" textlink="">
          <xdr:nvSpPr>
            <xdr:cNvPr id="2790" name="Check Box 742" hidden="1">
              <a:extLst>
                <a:ext uri="{63B3BB69-23CF-44E3-9099-C40C66FF867C}">
                  <a14:compatExt spid="_x0000_s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10</xdr:row>
          <xdr:rowOff>182880</xdr:rowOff>
        </xdr:from>
        <xdr:to>
          <xdr:col>18</xdr:col>
          <xdr:colOff>350520</xdr:colOff>
          <xdr:row>12</xdr:row>
          <xdr:rowOff>15240</xdr:rowOff>
        </xdr:to>
        <xdr:sp macro="" textlink="">
          <xdr:nvSpPr>
            <xdr:cNvPr id="2791" name="Check Box 743" hidden="1">
              <a:extLst>
                <a:ext uri="{63B3BB69-23CF-44E3-9099-C40C66FF867C}">
                  <a14:compatExt spid="_x0000_s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129540</xdr:rowOff>
        </xdr:from>
        <xdr:to>
          <xdr:col>18</xdr:col>
          <xdr:colOff>358140</xdr:colOff>
          <xdr:row>12</xdr:row>
          <xdr:rowOff>144780</xdr:rowOff>
        </xdr:to>
        <xdr:sp macro="" textlink="">
          <xdr:nvSpPr>
            <xdr:cNvPr id="2792" name="Check Box 744" hidden="1">
              <a:extLst>
                <a:ext uri="{63B3BB69-23CF-44E3-9099-C40C66FF867C}">
                  <a14:compatExt spid="_x0000_s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144780</xdr:rowOff>
        </xdr:from>
        <xdr:to>
          <xdr:col>18</xdr:col>
          <xdr:colOff>358140</xdr:colOff>
          <xdr:row>14</xdr:row>
          <xdr:rowOff>0</xdr:rowOff>
        </xdr:to>
        <xdr:sp macro="" textlink="">
          <xdr:nvSpPr>
            <xdr:cNvPr id="2793" name="Check Box 745" hidden="1">
              <a:extLst>
                <a:ext uri="{63B3BB69-23CF-44E3-9099-C40C66FF867C}">
                  <a14:compatExt spid="_x0000_s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13</xdr:row>
          <xdr:rowOff>144780</xdr:rowOff>
        </xdr:from>
        <xdr:to>
          <xdr:col>18</xdr:col>
          <xdr:colOff>342900</xdr:colOff>
          <xdr:row>15</xdr:row>
          <xdr:rowOff>0</xdr:rowOff>
        </xdr:to>
        <xdr:sp macro="" textlink="">
          <xdr:nvSpPr>
            <xdr:cNvPr id="2794" name="Check Box 746" hidden="1">
              <a:extLst>
                <a:ext uri="{63B3BB69-23CF-44E3-9099-C40C66FF867C}">
                  <a14:compatExt spid="_x0000_s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14</xdr:row>
          <xdr:rowOff>137160</xdr:rowOff>
        </xdr:from>
        <xdr:to>
          <xdr:col>18</xdr:col>
          <xdr:colOff>365760</xdr:colOff>
          <xdr:row>15</xdr:row>
          <xdr:rowOff>152400</xdr:rowOff>
        </xdr:to>
        <xdr:sp macro="" textlink="">
          <xdr:nvSpPr>
            <xdr:cNvPr id="2795" name="Check Box 747" hidden="1">
              <a:extLst>
                <a:ext uri="{63B3BB69-23CF-44E3-9099-C40C66FF867C}">
                  <a14:compatExt spid="_x0000_s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144780</xdr:rowOff>
        </xdr:from>
        <xdr:to>
          <xdr:col>18</xdr:col>
          <xdr:colOff>358140</xdr:colOff>
          <xdr:row>17</xdr:row>
          <xdr:rowOff>0</xdr:rowOff>
        </xdr:to>
        <xdr:sp macro="" textlink="">
          <xdr:nvSpPr>
            <xdr:cNvPr id="2796" name="Check Box 748" hidden="1">
              <a:extLst>
                <a:ext uri="{63B3BB69-23CF-44E3-9099-C40C66FF867C}">
                  <a14:compatExt spid="_x0000_s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16</xdr:row>
          <xdr:rowOff>144780</xdr:rowOff>
        </xdr:from>
        <xdr:to>
          <xdr:col>18</xdr:col>
          <xdr:colOff>342900</xdr:colOff>
          <xdr:row>18</xdr:row>
          <xdr:rowOff>0</xdr:rowOff>
        </xdr:to>
        <xdr:sp macro="" textlink="">
          <xdr:nvSpPr>
            <xdr:cNvPr id="2797" name="Check Box 749" hidden="1">
              <a:extLst>
                <a:ext uri="{63B3BB69-23CF-44E3-9099-C40C66FF867C}">
                  <a14:compatExt spid="_x0000_s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7620</xdr:rowOff>
        </xdr:from>
        <xdr:to>
          <xdr:col>18</xdr:col>
          <xdr:colOff>358140</xdr:colOff>
          <xdr:row>19</xdr:row>
          <xdr:rowOff>22860</xdr:rowOff>
        </xdr:to>
        <xdr:sp macro="" textlink="">
          <xdr:nvSpPr>
            <xdr:cNvPr id="2798" name="Check Box 750" hidden="1">
              <a:extLst>
                <a:ext uri="{63B3BB69-23CF-44E3-9099-C40C66FF867C}">
                  <a14:compatExt spid="_x0000_s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7620</xdr:rowOff>
        </xdr:from>
        <xdr:to>
          <xdr:col>18</xdr:col>
          <xdr:colOff>350520</xdr:colOff>
          <xdr:row>20</xdr:row>
          <xdr:rowOff>22860</xdr:rowOff>
        </xdr:to>
        <xdr:sp macro="" textlink="">
          <xdr:nvSpPr>
            <xdr:cNvPr id="2799" name="Check Box 751" hidden="1">
              <a:extLst>
                <a:ext uri="{63B3BB69-23CF-44E3-9099-C40C66FF867C}">
                  <a14:compatExt spid="_x0000_s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21</xdr:row>
          <xdr:rowOff>137160</xdr:rowOff>
        </xdr:from>
        <xdr:to>
          <xdr:col>18</xdr:col>
          <xdr:colOff>365760</xdr:colOff>
          <xdr:row>22</xdr:row>
          <xdr:rowOff>152400</xdr:rowOff>
        </xdr:to>
        <xdr:sp macro="" textlink="">
          <xdr:nvSpPr>
            <xdr:cNvPr id="2800" name="Check Box 752" hidden="1">
              <a:extLst>
                <a:ext uri="{63B3BB69-23CF-44E3-9099-C40C66FF867C}">
                  <a14:compatExt spid="_x0000_s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144780</xdr:rowOff>
        </xdr:from>
        <xdr:to>
          <xdr:col>18</xdr:col>
          <xdr:colOff>358140</xdr:colOff>
          <xdr:row>22</xdr:row>
          <xdr:rowOff>0</xdr:rowOff>
        </xdr:to>
        <xdr:sp macro="" textlink="">
          <xdr:nvSpPr>
            <xdr:cNvPr id="2801" name="Check Box 753" hidden="1">
              <a:extLst>
                <a:ext uri="{63B3BB69-23CF-44E3-9099-C40C66FF867C}">
                  <a14:compatExt spid="_x0000_s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129540</xdr:rowOff>
        </xdr:from>
        <xdr:to>
          <xdr:col>18</xdr:col>
          <xdr:colOff>350520</xdr:colOff>
          <xdr:row>20</xdr:row>
          <xdr:rowOff>144780</xdr:rowOff>
        </xdr:to>
        <xdr:sp macro="" textlink="">
          <xdr:nvSpPr>
            <xdr:cNvPr id="2802" name="Check Box 754" hidden="1">
              <a:extLst>
                <a:ext uri="{63B3BB69-23CF-44E3-9099-C40C66FF867C}">
                  <a14:compatExt spid="_x0000_s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7</xdr:row>
          <xdr:rowOff>495300</xdr:rowOff>
        </xdr:from>
        <xdr:to>
          <xdr:col>18</xdr:col>
          <xdr:colOff>373380</xdr:colOff>
          <xdr:row>9</xdr:row>
          <xdr:rowOff>15240</xdr:rowOff>
        </xdr:to>
        <xdr:sp macro="" textlink="">
          <xdr:nvSpPr>
            <xdr:cNvPr id="2803" name="Check Box 755" hidden="1">
              <a:extLst>
                <a:ext uri="{63B3BB69-23CF-44E3-9099-C40C66FF867C}">
                  <a14:compatExt spid="_x0000_s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8</xdr:row>
          <xdr:rowOff>152400</xdr:rowOff>
        </xdr:from>
        <xdr:to>
          <xdr:col>18</xdr:col>
          <xdr:colOff>373380</xdr:colOff>
          <xdr:row>10</xdr:row>
          <xdr:rowOff>7620</xdr:rowOff>
        </xdr:to>
        <xdr:sp macro="" textlink="">
          <xdr:nvSpPr>
            <xdr:cNvPr id="2804" name="Check Box 756" hidden="1">
              <a:extLst>
                <a:ext uri="{63B3BB69-23CF-44E3-9099-C40C66FF867C}">
                  <a14:compatExt spid="_x0000_s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7620</xdr:rowOff>
        </xdr:from>
        <xdr:to>
          <xdr:col>18</xdr:col>
          <xdr:colOff>358140</xdr:colOff>
          <xdr:row>11</xdr:row>
          <xdr:rowOff>22860</xdr:rowOff>
        </xdr:to>
        <xdr:sp macro="" textlink="">
          <xdr:nvSpPr>
            <xdr:cNvPr id="2805" name="Check Box 757" hidden="1">
              <a:extLst>
                <a:ext uri="{63B3BB69-23CF-44E3-9099-C40C66FF867C}">
                  <a14:compatExt spid="_x0000_s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10</xdr:row>
          <xdr:rowOff>182880</xdr:rowOff>
        </xdr:from>
        <xdr:to>
          <xdr:col>18</xdr:col>
          <xdr:colOff>350520</xdr:colOff>
          <xdr:row>12</xdr:row>
          <xdr:rowOff>15240</xdr:rowOff>
        </xdr:to>
        <xdr:sp macro="" textlink="">
          <xdr:nvSpPr>
            <xdr:cNvPr id="2806" name="Check Box 758" hidden="1">
              <a:extLst>
                <a:ext uri="{63B3BB69-23CF-44E3-9099-C40C66FF867C}">
                  <a14:compatExt spid="_x0000_s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129540</xdr:rowOff>
        </xdr:from>
        <xdr:to>
          <xdr:col>18</xdr:col>
          <xdr:colOff>358140</xdr:colOff>
          <xdr:row>12</xdr:row>
          <xdr:rowOff>144780</xdr:rowOff>
        </xdr:to>
        <xdr:sp macro="" textlink="">
          <xdr:nvSpPr>
            <xdr:cNvPr id="2807" name="Check Box 759" hidden="1">
              <a:extLst>
                <a:ext uri="{63B3BB69-23CF-44E3-9099-C40C66FF867C}">
                  <a14:compatExt spid="_x0000_s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144780</xdr:rowOff>
        </xdr:from>
        <xdr:to>
          <xdr:col>18</xdr:col>
          <xdr:colOff>358140</xdr:colOff>
          <xdr:row>14</xdr:row>
          <xdr:rowOff>0</xdr:rowOff>
        </xdr:to>
        <xdr:sp macro="" textlink="">
          <xdr:nvSpPr>
            <xdr:cNvPr id="2808" name="Check Box 760" hidden="1">
              <a:extLst>
                <a:ext uri="{63B3BB69-23CF-44E3-9099-C40C66FF867C}">
                  <a14:compatExt spid="_x0000_s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13</xdr:row>
          <xdr:rowOff>144780</xdr:rowOff>
        </xdr:from>
        <xdr:to>
          <xdr:col>18</xdr:col>
          <xdr:colOff>342900</xdr:colOff>
          <xdr:row>15</xdr:row>
          <xdr:rowOff>0</xdr:rowOff>
        </xdr:to>
        <xdr:sp macro="" textlink="">
          <xdr:nvSpPr>
            <xdr:cNvPr id="2809" name="Check Box 761" hidden="1">
              <a:extLst>
                <a:ext uri="{63B3BB69-23CF-44E3-9099-C40C66FF867C}">
                  <a14:compatExt spid="_x0000_s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14</xdr:row>
          <xdr:rowOff>137160</xdr:rowOff>
        </xdr:from>
        <xdr:to>
          <xdr:col>18</xdr:col>
          <xdr:colOff>365760</xdr:colOff>
          <xdr:row>15</xdr:row>
          <xdr:rowOff>152400</xdr:rowOff>
        </xdr:to>
        <xdr:sp macro="" textlink="">
          <xdr:nvSpPr>
            <xdr:cNvPr id="2810" name="Check Box 762" hidden="1">
              <a:extLst>
                <a:ext uri="{63B3BB69-23CF-44E3-9099-C40C66FF867C}">
                  <a14:compatExt spid="_x0000_s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144780</xdr:rowOff>
        </xdr:from>
        <xdr:to>
          <xdr:col>18</xdr:col>
          <xdr:colOff>358140</xdr:colOff>
          <xdr:row>17</xdr:row>
          <xdr:rowOff>0</xdr:rowOff>
        </xdr:to>
        <xdr:sp macro="" textlink="">
          <xdr:nvSpPr>
            <xdr:cNvPr id="2811" name="Check Box 763" hidden="1">
              <a:extLst>
                <a:ext uri="{63B3BB69-23CF-44E3-9099-C40C66FF867C}">
                  <a14:compatExt spid="_x0000_s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16</xdr:row>
          <xdr:rowOff>144780</xdr:rowOff>
        </xdr:from>
        <xdr:to>
          <xdr:col>18</xdr:col>
          <xdr:colOff>342900</xdr:colOff>
          <xdr:row>18</xdr:row>
          <xdr:rowOff>0</xdr:rowOff>
        </xdr:to>
        <xdr:sp macro="" textlink="">
          <xdr:nvSpPr>
            <xdr:cNvPr id="2812" name="Check Box 764" hidden="1">
              <a:extLst>
                <a:ext uri="{63B3BB69-23CF-44E3-9099-C40C66FF867C}">
                  <a14:compatExt spid="_x0000_s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7620</xdr:rowOff>
        </xdr:from>
        <xdr:to>
          <xdr:col>18</xdr:col>
          <xdr:colOff>358140</xdr:colOff>
          <xdr:row>19</xdr:row>
          <xdr:rowOff>22860</xdr:rowOff>
        </xdr:to>
        <xdr:sp macro="" textlink="">
          <xdr:nvSpPr>
            <xdr:cNvPr id="2813" name="Check Box 765" hidden="1">
              <a:extLst>
                <a:ext uri="{63B3BB69-23CF-44E3-9099-C40C66FF867C}">
                  <a14:compatExt spid="_x0000_s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7620</xdr:rowOff>
        </xdr:from>
        <xdr:to>
          <xdr:col>18</xdr:col>
          <xdr:colOff>350520</xdr:colOff>
          <xdr:row>20</xdr:row>
          <xdr:rowOff>22860</xdr:rowOff>
        </xdr:to>
        <xdr:sp macro="" textlink="">
          <xdr:nvSpPr>
            <xdr:cNvPr id="2814" name="Check Box 766" hidden="1">
              <a:extLst>
                <a:ext uri="{63B3BB69-23CF-44E3-9099-C40C66FF867C}">
                  <a14:compatExt spid="_x0000_s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21</xdr:row>
          <xdr:rowOff>137160</xdr:rowOff>
        </xdr:from>
        <xdr:to>
          <xdr:col>18</xdr:col>
          <xdr:colOff>365760</xdr:colOff>
          <xdr:row>22</xdr:row>
          <xdr:rowOff>152400</xdr:rowOff>
        </xdr:to>
        <xdr:sp macro="" textlink="">
          <xdr:nvSpPr>
            <xdr:cNvPr id="2815" name="Check Box 767" hidden="1">
              <a:extLst>
                <a:ext uri="{63B3BB69-23CF-44E3-9099-C40C66FF867C}">
                  <a14:compatExt spid="_x0000_s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144780</xdr:rowOff>
        </xdr:from>
        <xdr:to>
          <xdr:col>18</xdr:col>
          <xdr:colOff>358140</xdr:colOff>
          <xdr:row>22</xdr:row>
          <xdr:rowOff>0</xdr:rowOff>
        </xdr:to>
        <xdr:sp macro="" textlink="">
          <xdr:nvSpPr>
            <xdr:cNvPr id="2816" name="Check Box 768" hidden="1">
              <a:extLst>
                <a:ext uri="{63B3BB69-23CF-44E3-9099-C40C66FF867C}">
                  <a14:compatExt spid="_x0000_s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19</xdr:row>
          <xdr:rowOff>129540</xdr:rowOff>
        </xdr:from>
        <xdr:to>
          <xdr:col>18</xdr:col>
          <xdr:colOff>350520</xdr:colOff>
          <xdr:row>20</xdr:row>
          <xdr:rowOff>144780</xdr:rowOff>
        </xdr:to>
        <xdr:sp macro="" textlink="">
          <xdr:nvSpPr>
            <xdr:cNvPr id="2817" name="Check Box 769" hidden="1">
              <a:extLst>
                <a:ext uri="{63B3BB69-23CF-44E3-9099-C40C66FF867C}">
                  <a14:compatExt spid="_x0000_s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42</xdr:col>
      <xdr:colOff>152400</xdr:colOff>
      <xdr:row>6</xdr:row>
      <xdr:rowOff>91440</xdr:rowOff>
    </xdr:from>
    <xdr:to>
      <xdr:col>45</xdr:col>
      <xdr:colOff>388620</xdr:colOff>
      <xdr:row>9</xdr:row>
      <xdr:rowOff>106680</xdr:rowOff>
    </xdr:to>
    <xdr:sp macro="" textlink="">
      <xdr:nvSpPr>
        <xdr:cNvPr id="2" name="TextBox 1"/>
        <xdr:cNvSpPr txBox="1"/>
      </xdr:nvSpPr>
      <xdr:spPr>
        <a:xfrm>
          <a:off x="11430000" y="1569720"/>
          <a:ext cx="1386840" cy="105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800">
            <a:solidFill>
              <a:srgbClr val="00B050">
                <a:alpha val="20000"/>
              </a:srgbClr>
            </a:solidFill>
            <a:latin typeface="Algerian" panose="04020705040A02060702" pitchFamily="8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7797F"/>
  </sheetPr>
  <dimension ref="B3:O7"/>
  <sheetViews>
    <sheetView workbookViewId="0">
      <selection activeCell="B3" sqref="B3:O7"/>
    </sheetView>
  </sheetViews>
  <sheetFormatPr defaultRowHeight="14.4" x14ac:dyDescent="0.3"/>
  <sheetData>
    <row r="3" spans="2:15" x14ac:dyDescent="0.3">
      <c r="B3" s="95" t="s">
        <v>91</v>
      </c>
      <c r="C3" s="96"/>
      <c r="D3" s="96"/>
      <c r="E3" s="96"/>
      <c r="F3" s="96"/>
      <c r="G3" s="96"/>
      <c r="H3" s="96"/>
      <c r="I3" s="96"/>
      <c r="J3" s="96"/>
      <c r="K3" s="96"/>
      <c r="L3" s="96"/>
      <c r="M3" s="96"/>
      <c r="N3" s="96"/>
      <c r="O3" s="96"/>
    </row>
    <row r="4" spans="2:15" x14ac:dyDescent="0.3">
      <c r="B4" s="96"/>
      <c r="C4" s="96"/>
      <c r="D4" s="96"/>
      <c r="E4" s="96"/>
      <c r="F4" s="96"/>
      <c r="G4" s="96"/>
      <c r="H4" s="96"/>
      <c r="I4" s="96"/>
      <c r="J4" s="96"/>
      <c r="K4" s="96"/>
      <c r="L4" s="96"/>
      <c r="M4" s="96"/>
      <c r="N4" s="96"/>
      <c r="O4" s="96"/>
    </row>
    <row r="5" spans="2:15" x14ac:dyDescent="0.3">
      <c r="B5" s="96"/>
      <c r="C5" s="96"/>
      <c r="D5" s="96"/>
      <c r="E5" s="96"/>
      <c r="F5" s="96"/>
      <c r="G5" s="96"/>
      <c r="H5" s="96"/>
      <c r="I5" s="96"/>
      <c r="J5" s="96"/>
      <c r="K5" s="96"/>
      <c r="L5" s="96"/>
      <c r="M5" s="96"/>
      <c r="N5" s="96"/>
      <c r="O5" s="96"/>
    </row>
    <row r="6" spans="2:15" x14ac:dyDescent="0.3">
      <c r="B6" s="96"/>
      <c r="C6" s="96"/>
      <c r="D6" s="96"/>
      <c r="E6" s="96"/>
      <c r="F6" s="96"/>
      <c r="G6" s="96"/>
      <c r="H6" s="96"/>
      <c r="I6" s="96"/>
      <c r="J6" s="96"/>
      <c r="K6" s="96"/>
      <c r="L6" s="96"/>
      <c r="M6" s="96"/>
      <c r="N6" s="96"/>
      <c r="O6" s="96"/>
    </row>
    <row r="7" spans="2:15" ht="246.6" customHeight="1" x14ac:dyDescent="0.3">
      <c r="B7" s="96"/>
      <c r="C7" s="96"/>
      <c r="D7" s="96"/>
      <c r="E7" s="96"/>
      <c r="F7" s="96"/>
      <c r="G7" s="96"/>
      <c r="H7" s="96"/>
      <c r="I7" s="96"/>
      <c r="J7" s="96"/>
      <c r="K7" s="96"/>
      <c r="L7" s="96"/>
      <c r="M7" s="96"/>
      <c r="N7" s="96"/>
      <c r="O7" s="96"/>
    </row>
  </sheetData>
  <sheetProtection algorithmName="SHA-512" hashValue="gWslIgJx3I3zT+aizvrfqgMK2OHAvkhm/z1zH4ENiro0q8OEMJYVUme6y25uEEPCM/Zyxpg494MoIkx5amyszw==" saltValue="Of17/CUNanN+senak2UWkA==" spinCount="100000" sheet="1" objects="1" scenarios="1"/>
  <mergeCells count="1">
    <mergeCell ref="B3:O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7797F"/>
  </sheetPr>
  <dimension ref="A1:BA29"/>
  <sheetViews>
    <sheetView workbookViewId="0">
      <pane xSplit="10" ySplit="8" topLeftCell="K9" activePane="bottomRight" state="frozen"/>
      <selection pane="topRight" activeCell="F1" sqref="F1"/>
      <selection pane="bottomLeft" activeCell="A9" sqref="A9"/>
      <selection pane="bottomRight" activeCell="K11" sqref="K11"/>
    </sheetView>
  </sheetViews>
  <sheetFormatPr defaultColWidth="9.109375" defaultRowHeight="14.4" x14ac:dyDescent="0.3"/>
  <cols>
    <col min="1" max="1" width="9.109375" style="14"/>
    <col min="2" max="2" width="24.6640625" style="1" customWidth="1"/>
    <col min="3" max="3" width="16.21875" style="1" customWidth="1"/>
    <col min="4" max="4" width="26.44140625" style="1" bestFit="1" customWidth="1"/>
    <col min="5" max="5" width="8.109375" style="1" customWidth="1"/>
    <col min="6" max="6" width="11.6640625" style="1" customWidth="1"/>
    <col min="7" max="7" width="12.88671875" style="1" customWidth="1"/>
    <col min="8" max="8" width="8.5546875" style="1" customWidth="1"/>
    <col min="9" max="9" width="10.5546875" style="1" customWidth="1"/>
    <col min="10" max="10" width="10.44140625" style="1" customWidth="1"/>
    <col min="11" max="19" width="6.6640625" style="1" customWidth="1"/>
    <col min="20" max="20" width="26.44140625" style="1" bestFit="1" customWidth="1"/>
    <col min="21" max="31" width="9.109375" style="1"/>
    <col min="32" max="33" width="9.109375" style="1" customWidth="1"/>
    <col min="34" max="34" width="9.109375" style="1"/>
    <col min="35" max="43" width="5.6640625" style="1" customWidth="1"/>
    <col min="44" max="16384" width="9.109375" style="1"/>
  </cols>
  <sheetData>
    <row r="1" spans="1:53" ht="18" x14ac:dyDescent="0.35">
      <c r="A1" s="15"/>
      <c r="B1" s="16"/>
      <c r="C1" s="110" t="s">
        <v>26</v>
      </c>
      <c r="D1" s="110"/>
      <c r="E1" s="110"/>
      <c r="F1" s="110"/>
      <c r="G1" s="110"/>
      <c r="H1" s="110"/>
      <c r="I1" s="110"/>
      <c r="J1" s="110"/>
      <c r="K1" s="16"/>
      <c r="L1" s="16"/>
      <c r="M1" s="16"/>
      <c r="N1" s="16"/>
      <c r="O1" s="16"/>
      <c r="P1" s="16"/>
      <c r="Q1" s="16"/>
      <c r="R1" s="16"/>
      <c r="S1" s="16"/>
      <c r="T1" s="16"/>
      <c r="U1" s="16"/>
      <c r="V1" s="16"/>
      <c r="W1" s="16"/>
      <c r="X1" s="16"/>
      <c r="Y1" s="16"/>
      <c r="Z1" s="16"/>
      <c r="AA1" s="16"/>
      <c r="AB1" s="16"/>
      <c r="AC1" s="16"/>
      <c r="AD1" s="16"/>
      <c r="AE1" s="16"/>
      <c r="AF1" s="35" t="s">
        <v>4</v>
      </c>
      <c r="AG1" s="35" t="s">
        <v>1</v>
      </c>
      <c r="AH1" s="16"/>
      <c r="AI1" s="16"/>
      <c r="AJ1" s="16"/>
      <c r="AK1" s="16"/>
      <c r="AL1" s="16"/>
      <c r="AM1" s="16"/>
      <c r="AN1" s="16"/>
      <c r="AO1" s="16"/>
      <c r="AP1" s="16"/>
      <c r="AQ1" s="16"/>
      <c r="AR1" s="16"/>
      <c r="AS1" s="16"/>
      <c r="AT1" s="16"/>
      <c r="AU1" s="16"/>
      <c r="AV1" s="16"/>
      <c r="AW1" s="16"/>
      <c r="AX1" s="16"/>
      <c r="AY1" s="16"/>
      <c r="AZ1" s="16"/>
      <c r="BA1" s="16"/>
    </row>
    <row r="2" spans="1:53" ht="24.6" customHeight="1" thickBot="1" x14ac:dyDescent="0.35">
      <c r="A2" s="17"/>
      <c r="B2" s="18"/>
      <c r="C2" s="123" t="s">
        <v>90</v>
      </c>
      <c r="D2" s="123"/>
      <c r="E2" s="123"/>
      <c r="F2" s="123"/>
      <c r="G2" s="123"/>
      <c r="H2" s="123"/>
      <c r="I2" s="123"/>
      <c r="J2" s="123"/>
      <c r="K2" s="123"/>
      <c r="L2" s="123"/>
      <c r="M2" s="123"/>
      <c r="N2" s="123"/>
      <c r="O2" s="18"/>
      <c r="P2" s="18"/>
      <c r="Q2" s="18"/>
      <c r="R2" s="18"/>
      <c r="S2" s="18"/>
      <c r="T2" s="18"/>
      <c r="U2" s="18"/>
      <c r="V2" s="18"/>
      <c r="W2" s="16"/>
      <c r="X2" s="16"/>
      <c r="Y2" s="16"/>
      <c r="Z2" s="16"/>
      <c r="AA2" s="16"/>
      <c r="AB2" s="16"/>
      <c r="AC2" s="16"/>
      <c r="AD2" s="16"/>
      <c r="AE2" s="16"/>
      <c r="AF2" s="35" t="s">
        <v>5</v>
      </c>
      <c r="AG2" s="35" t="s">
        <v>3</v>
      </c>
      <c r="AH2" s="16"/>
      <c r="AI2" s="16"/>
      <c r="AJ2" s="16"/>
      <c r="AK2" s="16"/>
      <c r="AL2" s="16"/>
      <c r="AM2" s="16"/>
      <c r="AN2" s="16"/>
      <c r="AO2" s="16"/>
      <c r="AP2" s="16"/>
      <c r="AQ2" s="16"/>
      <c r="AR2" s="16"/>
      <c r="AS2" s="16"/>
      <c r="AT2" s="16"/>
      <c r="AU2" s="16"/>
      <c r="AV2" s="16"/>
      <c r="AW2" s="16"/>
      <c r="AX2" s="16"/>
      <c r="AY2" s="16"/>
      <c r="AZ2" s="16"/>
      <c r="BA2" s="16"/>
    </row>
    <row r="3" spans="1:53" ht="19.2" thickTop="1" thickBot="1" x14ac:dyDescent="0.35">
      <c r="A3" s="111" t="s">
        <v>27</v>
      </c>
      <c r="B3" s="111"/>
      <c r="C3" s="112" t="s">
        <v>96</v>
      </c>
      <c r="D3" s="112"/>
      <c r="E3" s="112"/>
      <c r="F3" s="112"/>
      <c r="G3" s="112"/>
      <c r="H3" s="112"/>
      <c r="I3" s="112"/>
      <c r="J3" s="112"/>
      <c r="K3" s="112"/>
      <c r="L3" s="112"/>
      <c r="M3" s="112"/>
      <c r="N3" s="112"/>
      <c r="O3" s="21"/>
      <c r="P3" s="21"/>
      <c r="Q3" s="21"/>
      <c r="R3" s="21"/>
      <c r="S3" s="21"/>
      <c r="T3" s="21"/>
      <c r="U3" s="21"/>
      <c r="V3" s="21"/>
      <c r="W3" s="22"/>
      <c r="X3" s="22"/>
      <c r="Y3" s="22"/>
      <c r="Z3" s="22"/>
      <c r="AA3" s="22"/>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row>
    <row r="4" spans="1:53" ht="19.2" thickTop="1" thickBot="1" x14ac:dyDescent="0.35">
      <c r="A4" s="111" t="s">
        <v>34</v>
      </c>
      <c r="B4" s="111"/>
      <c r="C4" s="115" t="s">
        <v>85</v>
      </c>
      <c r="D4" s="116"/>
      <c r="E4" s="116"/>
      <c r="F4" s="116"/>
      <c r="G4" s="116"/>
      <c r="H4" s="119" t="s">
        <v>35</v>
      </c>
      <c r="I4" s="119"/>
      <c r="J4" s="119"/>
      <c r="K4" s="120"/>
      <c r="L4" s="113" t="s">
        <v>53</v>
      </c>
      <c r="M4" s="113"/>
      <c r="N4" s="113"/>
      <c r="O4" s="21"/>
      <c r="P4" s="21"/>
      <c r="Q4" s="21"/>
      <c r="R4" s="21"/>
      <c r="S4" s="21"/>
      <c r="T4" s="21"/>
      <c r="U4" s="21"/>
      <c r="V4" s="21"/>
      <c r="W4" s="22"/>
      <c r="X4" s="22"/>
      <c r="Y4" s="22"/>
      <c r="Z4" s="22"/>
      <c r="AA4" s="22"/>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row>
    <row r="5" spans="1:53" ht="19.2" thickTop="1" thickBot="1" x14ac:dyDescent="0.35">
      <c r="A5" s="111"/>
      <c r="B5" s="111"/>
      <c r="C5" s="117"/>
      <c r="D5" s="118"/>
      <c r="E5" s="118"/>
      <c r="F5" s="118"/>
      <c r="G5" s="118"/>
      <c r="H5" s="121"/>
      <c r="I5" s="121"/>
      <c r="J5" s="121"/>
      <c r="K5" s="122"/>
      <c r="L5" s="114"/>
      <c r="M5" s="114"/>
      <c r="N5" s="114"/>
      <c r="O5" s="21"/>
      <c r="P5" s="21"/>
      <c r="Q5" s="21"/>
      <c r="R5" s="21"/>
      <c r="S5" s="21"/>
      <c r="T5" s="21"/>
      <c r="U5" s="21"/>
      <c r="V5" s="21"/>
      <c r="W5" s="22"/>
      <c r="X5" s="22"/>
      <c r="Y5" s="22"/>
      <c r="Z5" s="22"/>
      <c r="AA5" s="22"/>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row>
    <row r="6" spans="1:53" ht="16.8" thickTop="1" thickBot="1" x14ac:dyDescent="0.35">
      <c r="A6" s="17"/>
      <c r="B6" s="18"/>
      <c r="C6" s="18"/>
      <c r="D6" s="18"/>
      <c r="E6" s="18"/>
      <c r="F6" s="18"/>
      <c r="G6" s="18"/>
      <c r="H6" s="18"/>
      <c r="I6" s="18"/>
      <c r="J6" s="18"/>
      <c r="K6" s="18"/>
      <c r="L6" s="18"/>
      <c r="M6" s="18"/>
      <c r="N6" s="18"/>
      <c r="O6" s="18"/>
      <c r="P6" s="18"/>
      <c r="Q6" s="18"/>
      <c r="R6" s="18"/>
      <c r="S6" s="18"/>
      <c r="T6" s="18"/>
      <c r="U6" s="18"/>
      <c r="V6" s="18"/>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row>
    <row r="7" spans="1:53" s="7" customFormat="1" ht="22.5" customHeight="1" thickTop="1" thickBot="1" x14ac:dyDescent="0.35">
      <c r="A7" s="101" t="s">
        <v>28</v>
      </c>
      <c r="B7" s="102" t="s">
        <v>29</v>
      </c>
      <c r="C7" s="103" t="s">
        <v>30</v>
      </c>
      <c r="D7" s="107" t="s">
        <v>95</v>
      </c>
      <c r="E7" s="105" t="s">
        <v>33</v>
      </c>
      <c r="F7" s="105" t="s">
        <v>46</v>
      </c>
      <c r="G7" s="108" t="s">
        <v>97</v>
      </c>
      <c r="H7" s="105" t="s">
        <v>47</v>
      </c>
      <c r="I7" s="103" t="s">
        <v>36</v>
      </c>
      <c r="J7" s="103"/>
      <c r="K7" s="103"/>
      <c r="L7" s="103"/>
      <c r="M7" s="103"/>
      <c r="N7" s="103"/>
      <c r="O7" s="103"/>
      <c r="P7" s="103"/>
      <c r="Q7" s="103"/>
      <c r="R7" s="103"/>
      <c r="S7" s="103"/>
      <c r="U7" s="19"/>
      <c r="V7" s="19"/>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row>
    <row r="8" spans="1:53" s="7" customFormat="1" ht="48.75" customHeight="1" thickTop="1" thickBot="1" x14ac:dyDescent="0.35">
      <c r="A8" s="101"/>
      <c r="B8" s="102"/>
      <c r="C8" s="103"/>
      <c r="D8" s="107"/>
      <c r="E8" s="106"/>
      <c r="F8" s="106"/>
      <c r="G8" s="109"/>
      <c r="H8" s="106"/>
      <c r="I8" s="38" t="s">
        <v>32</v>
      </c>
      <c r="J8" s="38" t="s">
        <v>31</v>
      </c>
      <c r="K8" s="38" t="s">
        <v>37</v>
      </c>
      <c r="L8" s="38" t="s">
        <v>38</v>
      </c>
      <c r="M8" s="38" t="s">
        <v>39</v>
      </c>
      <c r="N8" s="38" t="s">
        <v>40</v>
      </c>
      <c r="O8" s="38" t="s">
        <v>41</v>
      </c>
      <c r="P8" s="38" t="s">
        <v>42</v>
      </c>
      <c r="Q8" s="38" t="s">
        <v>43</v>
      </c>
      <c r="R8" s="38" t="s">
        <v>44</v>
      </c>
      <c r="S8" s="38" t="s">
        <v>45</v>
      </c>
      <c r="U8" s="19"/>
      <c r="V8" s="19"/>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row>
    <row r="9" spans="1:53" s="6" customFormat="1" ht="15.9" customHeight="1" thickTop="1" x14ac:dyDescent="0.3">
      <c r="A9" s="76">
        <v>1</v>
      </c>
      <c r="B9" s="9" t="s">
        <v>87</v>
      </c>
      <c r="C9" s="9" t="s">
        <v>54</v>
      </c>
      <c r="D9" s="10" t="s">
        <v>110</v>
      </c>
      <c r="E9" s="36" t="s">
        <v>5</v>
      </c>
      <c r="F9" s="9" t="s">
        <v>1</v>
      </c>
      <c r="G9" s="54">
        <v>42736</v>
      </c>
      <c r="H9" s="8">
        <v>10</v>
      </c>
      <c r="I9" s="8">
        <v>13690</v>
      </c>
      <c r="J9" s="8">
        <v>36900</v>
      </c>
      <c r="K9" s="24"/>
      <c r="L9" s="24"/>
      <c r="M9" s="24"/>
      <c r="N9" s="24"/>
      <c r="O9" s="24"/>
      <c r="P9" s="24"/>
      <c r="Q9" s="24"/>
      <c r="R9" s="24"/>
      <c r="S9" s="24"/>
      <c r="U9" s="23"/>
      <c r="V9" s="23"/>
      <c r="W9" s="23"/>
      <c r="X9" s="23"/>
      <c r="Y9" s="23"/>
      <c r="Z9" s="104" t="s">
        <v>25</v>
      </c>
      <c r="AA9" s="104"/>
      <c r="AB9" s="104"/>
      <c r="AC9" s="23"/>
      <c r="AD9" s="23"/>
      <c r="AE9" s="23"/>
      <c r="AF9" s="23"/>
      <c r="AG9" s="23"/>
      <c r="AH9" s="23"/>
      <c r="AI9" s="26" t="b">
        <v>1</v>
      </c>
      <c r="AJ9" s="27" t="b">
        <v>0</v>
      </c>
      <c r="AK9" s="27" t="b">
        <v>0</v>
      </c>
      <c r="AL9" s="27" t="b">
        <v>0</v>
      </c>
      <c r="AM9" s="27" t="b">
        <v>0</v>
      </c>
      <c r="AN9" s="27" t="b">
        <v>0</v>
      </c>
      <c r="AO9" s="27" t="b">
        <v>0</v>
      </c>
      <c r="AP9" s="27" t="b">
        <v>0</v>
      </c>
      <c r="AQ9" s="28" t="b">
        <v>0</v>
      </c>
      <c r="AR9" s="23"/>
      <c r="AS9" s="23"/>
      <c r="AT9" s="23"/>
      <c r="AU9" s="23"/>
      <c r="AV9" s="23"/>
      <c r="AW9" s="23"/>
      <c r="AX9" s="23"/>
      <c r="AY9" s="23"/>
      <c r="AZ9" s="23"/>
      <c r="BA9" s="23"/>
    </row>
    <row r="10" spans="1:53" s="6" customFormat="1" ht="15.9" customHeight="1" x14ac:dyDescent="0.3">
      <c r="A10" s="77">
        <v>2</v>
      </c>
      <c r="B10" s="12" t="s">
        <v>111</v>
      </c>
      <c r="C10" s="12" t="s">
        <v>112</v>
      </c>
      <c r="D10" s="13" t="s">
        <v>113</v>
      </c>
      <c r="E10" s="37" t="s">
        <v>5</v>
      </c>
      <c r="F10" s="12" t="s">
        <v>1</v>
      </c>
      <c r="G10" s="69">
        <v>42757</v>
      </c>
      <c r="H10" s="11">
        <v>10</v>
      </c>
      <c r="I10" s="11">
        <v>15280</v>
      </c>
      <c r="J10" s="11">
        <v>40100</v>
      </c>
      <c r="K10" s="25"/>
      <c r="L10" s="25"/>
      <c r="M10" s="25"/>
      <c r="N10" s="25"/>
      <c r="O10" s="25"/>
      <c r="P10" s="25"/>
      <c r="Q10" s="25"/>
      <c r="R10" s="25"/>
      <c r="S10" s="25"/>
      <c r="U10" s="23"/>
      <c r="V10" s="23"/>
      <c r="W10" s="23"/>
      <c r="X10" s="23"/>
      <c r="Y10" s="23"/>
      <c r="Z10" s="104"/>
      <c r="AA10" s="104"/>
      <c r="AB10" s="104"/>
      <c r="AC10" s="23"/>
      <c r="AD10" s="23"/>
      <c r="AE10" s="23"/>
      <c r="AF10" s="23"/>
      <c r="AG10" s="23"/>
      <c r="AH10" s="23"/>
      <c r="AI10" s="29" t="b">
        <v>1</v>
      </c>
      <c r="AJ10" s="30" t="b">
        <v>0</v>
      </c>
      <c r="AK10" s="30" t="b">
        <v>0</v>
      </c>
      <c r="AL10" s="30" t="b">
        <v>0</v>
      </c>
      <c r="AM10" s="30" t="b">
        <v>0</v>
      </c>
      <c r="AN10" s="30" t="b">
        <v>0</v>
      </c>
      <c r="AO10" s="30" t="b">
        <v>0</v>
      </c>
      <c r="AP10" s="30" t="b">
        <v>0</v>
      </c>
      <c r="AQ10" s="31" t="b">
        <v>0</v>
      </c>
      <c r="AR10" s="23"/>
      <c r="AS10" s="23"/>
      <c r="AT10" s="23"/>
      <c r="AU10" s="23"/>
      <c r="AV10" s="23"/>
      <c r="AW10" s="23"/>
      <c r="AX10" s="23"/>
      <c r="AY10" s="23"/>
      <c r="AZ10" s="23"/>
      <c r="BA10" s="23"/>
    </row>
    <row r="11" spans="1:53" s="6" customFormat="1" ht="15.9" customHeight="1" x14ac:dyDescent="0.3">
      <c r="A11" s="77">
        <v>3</v>
      </c>
      <c r="B11" s="9" t="s">
        <v>114</v>
      </c>
      <c r="C11" s="9" t="s">
        <v>54</v>
      </c>
      <c r="D11" s="13" t="s">
        <v>110</v>
      </c>
      <c r="E11" s="36" t="s">
        <v>5</v>
      </c>
      <c r="F11" s="9" t="s">
        <v>1</v>
      </c>
      <c r="G11" s="54">
        <v>42798</v>
      </c>
      <c r="H11" s="8">
        <v>10</v>
      </c>
      <c r="I11" s="8">
        <v>14680</v>
      </c>
      <c r="J11" s="8">
        <v>41300</v>
      </c>
      <c r="K11" s="24"/>
      <c r="L11" s="24"/>
      <c r="M11" s="24"/>
      <c r="N11" s="24"/>
      <c r="O11" s="24"/>
      <c r="P11" s="24"/>
      <c r="Q11" s="24"/>
      <c r="R11" s="24"/>
      <c r="S11" s="24"/>
      <c r="U11" s="23"/>
      <c r="V11" s="23"/>
      <c r="W11" s="23"/>
      <c r="X11" s="23"/>
      <c r="Y11" s="23"/>
      <c r="Z11" s="104"/>
      <c r="AA11" s="104"/>
      <c r="AB11" s="104"/>
      <c r="AC11" s="23"/>
      <c r="AD11" s="23"/>
      <c r="AE11" s="23"/>
      <c r="AF11" s="23"/>
      <c r="AG11" s="23"/>
      <c r="AH11" s="23"/>
      <c r="AI11" s="29" t="b">
        <v>0</v>
      </c>
      <c r="AJ11" s="30" t="b">
        <v>0</v>
      </c>
      <c r="AK11" s="30" t="b">
        <v>1</v>
      </c>
      <c r="AL11" s="30" t="b">
        <v>0</v>
      </c>
      <c r="AM11" s="30" t="b">
        <v>0</v>
      </c>
      <c r="AN11" s="30" t="b">
        <v>0</v>
      </c>
      <c r="AO11" s="30" t="b">
        <v>0</v>
      </c>
      <c r="AP11" s="30" t="b">
        <v>0</v>
      </c>
      <c r="AQ11" s="31" t="b">
        <v>0</v>
      </c>
      <c r="AR11" s="23"/>
      <c r="AS11" s="23"/>
      <c r="AT11" s="23"/>
      <c r="AU11" s="23"/>
      <c r="AV11" s="23"/>
      <c r="AW11" s="23"/>
      <c r="AX11" s="23"/>
      <c r="AY11" s="23"/>
      <c r="AZ11" s="23"/>
      <c r="BA11" s="23"/>
    </row>
    <row r="12" spans="1:53" s="6" customFormat="1" ht="15.9" customHeight="1" x14ac:dyDescent="0.3">
      <c r="A12" s="77">
        <v>4</v>
      </c>
      <c r="B12" s="9" t="s">
        <v>98</v>
      </c>
      <c r="C12" s="12" t="s">
        <v>73</v>
      </c>
      <c r="D12" s="13">
        <v>4</v>
      </c>
      <c r="E12" s="36" t="s">
        <v>5</v>
      </c>
      <c r="F12" s="9" t="s">
        <v>1</v>
      </c>
      <c r="G12" s="54">
        <v>42739</v>
      </c>
      <c r="H12" s="8">
        <v>10</v>
      </c>
      <c r="I12" s="8">
        <v>14000</v>
      </c>
      <c r="J12" s="8">
        <v>34000</v>
      </c>
      <c r="K12" s="24"/>
      <c r="L12" s="24"/>
      <c r="M12" s="24"/>
      <c r="N12" s="24"/>
      <c r="O12" s="24"/>
      <c r="P12" s="24"/>
      <c r="Q12" s="24"/>
      <c r="R12" s="24"/>
      <c r="S12" s="24"/>
      <c r="U12" s="23"/>
      <c r="V12" s="23"/>
      <c r="W12" s="23"/>
      <c r="X12" s="23"/>
      <c r="Y12" s="23"/>
      <c r="Z12" s="23"/>
      <c r="AA12" s="23"/>
      <c r="AB12" s="23"/>
      <c r="AC12" s="23"/>
      <c r="AD12" s="23"/>
      <c r="AE12" s="23"/>
      <c r="AF12" s="23"/>
      <c r="AG12" s="23"/>
      <c r="AH12" s="23"/>
      <c r="AI12" s="29" t="b">
        <v>1</v>
      </c>
      <c r="AJ12" s="30" t="b">
        <v>0</v>
      </c>
      <c r="AK12" s="30" t="b">
        <v>0</v>
      </c>
      <c r="AL12" s="30" t="b">
        <v>0</v>
      </c>
      <c r="AM12" s="30" t="b">
        <v>0</v>
      </c>
      <c r="AN12" s="30" t="b">
        <v>0</v>
      </c>
      <c r="AO12" s="30" t="b">
        <v>0</v>
      </c>
      <c r="AP12" s="30" t="b">
        <v>0</v>
      </c>
      <c r="AQ12" s="31" t="b">
        <v>0</v>
      </c>
      <c r="AR12" s="23"/>
      <c r="AS12" s="23"/>
      <c r="AT12" s="23"/>
      <c r="AU12" s="23"/>
      <c r="AV12" s="23"/>
      <c r="AW12" s="23"/>
      <c r="AX12" s="23"/>
      <c r="AY12" s="23"/>
      <c r="AZ12" s="23"/>
      <c r="BA12" s="23"/>
    </row>
    <row r="13" spans="1:53" s="6" customFormat="1" ht="15.9" customHeight="1" x14ac:dyDescent="0.3">
      <c r="A13" s="77">
        <v>5</v>
      </c>
      <c r="B13" s="12" t="s">
        <v>99</v>
      </c>
      <c r="C13" s="9" t="s">
        <v>74</v>
      </c>
      <c r="D13" s="13">
        <v>5</v>
      </c>
      <c r="E13" s="36" t="s">
        <v>5</v>
      </c>
      <c r="F13" s="9" t="s">
        <v>1</v>
      </c>
      <c r="G13" s="69">
        <v>42740</v>
      </c>
      <c r="H13" s="8">
        <v>10</v>
      </c>
      <c r="I13" s="11">
        <v>15000</v>
      </c>
      <c r="J13" s="11">
        <v>35000</v>
      </c>
      <c r="K13" s="25"/>
      <c r="L13" s="25"/>
      <c r="M13" s="25"/>
      <c r="N13" s="25"/>
      <c r="O13" s="25"/>
      <c r="P13" s="25"/>
      <c r="Q13" s="25"/>
      <c r="R13" s="25"/>
      <c r="S13" s="25"/>
      <c r="U13" s="23"/>
      <c r="V13" s="23"/>
      <c r="W13" s="23"/>
      <c r="X13" s="23"/>
      <c r="Y13" s="23"/>
      <c r="Z13" s="23"/>
      <c r="AA13" s="23"/>
      <c r="AB13" s="23"/>
      <c r="AC13" s="23"/>
      <c r="AD13" s="23"/>
      <c r="AE13" s="23"/>
      <c r="AF13" s="23"/>
      <c r="AG13" s="23"/>
      <c r="AH13" s="23"/>
      <c r="AI13" s="29" t="b">
        <v>1</v>
      </c>
      <c r="AJ13" s="30" t="b">
        <v>0</v>
      </c>
      <c r="AK13" s="30" t="b">
        <v>0</v>
      </c>
      <c r="AL13" s="30" t="b">
        <v>0</v>
      </c>
      <c r="AM13" s="30" t="b">
        <v>0</v>
      </c>
      <c r="AN13" s="30" t="b">
        <v>0</v>
      </c>
      <c r="AO13" s="30" t="b">
        <v>0</v>
      </c>
      <c r="AP13" s="30" t="b">
        <v>0</v>
      </c>
      <c r="AQ13" s="31" t="b">
        <v>0</v>
      </c>
      <c r="AR13" s="23"/>
      <c r="AS13" s="23"/>
      <c r="AT13" s="23"/>
      <c r="AU13" s="23"/>
      <c r="AV13" s="23"/>
      <c r="AW13" s="23"/>
      <c r="AX13" s="23"/>
      <c r="AY13" s="23"/>
      <c r="AZ13" s="23"/>
      <c r="BA13" s="23"/>
    </row>
    <row r="14" spans="1:53" s="6" customFormat="1" ht="15.9" customHeight="1" x14ac:dyDescent="0.3">
      <c r="A14" s="77">
        <v>6</v>
      </c>
      <c r="B14" s="9" t="s">
        <v>100</v>
      </c>
      <c r="C14" s="12" t="s">
        <v>75</v>
      </c>
      <c r="D14" s="13">
        <v>6</v>
      </c>
      <c r="E14" s="37" t="s">
        <v>5</v>
      </c>
      <c r="F14" s="12" t="s">
        <v>1</v>
      </c>
      <c r="G14" s="54">
        <v>42741</v>
      </c>
      <c r="H14" s="11">
        <v>10</v>
      </c>
      <c r="I14" s="8">
        <v>16000</v>
      </c>
      <c r="J14" s="8">
        <v>36000</v>
      </c>
      <c r="K14" s="25"/>
      <c r="L14" s="25"/>
      <c r="M14" s="25"/>
      <c r="N14" s="25"/>
      <c r="O14" s="25"/>
      <c r="P14" s="25"/>
      <c r="Q14" s="25"/>
      <c r="R14" s="25"/>
      <c r="S14" s="25"/>
      <c r="U14" s="23"/>
      <c r="V14" s="23"/>
      <c r="W14" s="23"/>
      <c r="X14" s="23"/>
      <c r="Y14" s="23"/>
      <c r="Z14" s="23"/>
      <c r="AA14" s="23"/>
      <c r="AB14" s="23"/>
      <c r="AC14" s="23"/>
      <c r="AD14" s="23"/>
      <c r="AE14" s="23"/>
      <c r="AF14" s="23"/>
      <c r="AG14" s="23"/>
      <c r="AH14" s="23"/>
      <c r="AI14" s="29" t="b">
        <v>1</v>
      </c>
      <c r="AJ14" s="30" t="b">
        <v>0</v>
      </c>
      <c r="AK14" s="30" t="b">
        <v>0</v>
      </c>
      <c r="AL14" s="30" t="b">
        <v>0</v>
      </c>
      <c r="AM14" s="30" t="b">
        <v>0</v>
      </c>
      <c r="AN14" s="30" t="b">
        <v>0</v>
      </c>
      <c r="AO14" s="30" t="b">
        <v>0</v>
      </c>
      <c r="AP14" s="30" t="b">
        <v>0</v>
      </c>
      <c r="AQ14" s="31" t="b">
        <v>0</v>
      </c>
      <c r="AR14" s="23"/>
      <c r="AS14" s="23"/>
      <c r="AT14" s="23"/>
      <c r="AU14" s="23"/>
      <c r="AV14" s="23"/>
      <c r="AW14" s="23"/>
      <c r="AX14" s="23"/>
      <c r="AY14" s="23"/>
      <c r="AZ14" s="23"/>
      <c r="BA14" s="23"/>
    </row>
    <row r="15" spans="1:53" s="6" customFormat="1" ht="15.9" customHeight="1" x14ac:dyDescent="0.3">
      <c r="A15" s="77">
        <v>7</v>
      </c>
      <c r="B15" s="9" t="s">
        <v>101</v>
      </c>
      <c r="C15" s="9" t="s">
        <v>76</v>
      </c>
      <c r="D15" s="13">
        <v>7</v>
      </c>
      <c r="E15" s="37" t="s">
        <v>5</v>
      </c>
      <c r="F15" s="12" t="s">
        <v>1</v>
      </c>
      <c r="G15" s="54">
        <v>42742</v>
      </c>
      <c r="H15" s="8">
        <v>10</v>
      </c>
      <c r="I15" s="8">
        <v>17000</v>
      </c>
      <c r="J15" s="8">
        <v>37000</v>
      </c>
      <c r="K15" s="25"/>
      <c r="L15" s="25"/>
      <c r="M15" s="25"/>
      <c r="N15" s="25"/>
      <c r="O15" s="25"/>
      <c r="P15" s="25"/>
      <c r="Q15" s="25"/>
      <c r="R15" s="25"/>
      <c r="S15" s="25"/>
      <c r="U15" s="23"/>
      <c r="V15" s="23"/>
      <c r="W15" s="23"/>
      <c r="X15" s="23"/>
      <c r="Y15" s="23"/>
      <c r="Z15" s="23"/>
      <c r="AA15" s="23"/>
      <c r="AB15" s="23"/>
      <c r="AC15" s="23"/>
      <c r="AD15" s="23"/>
      <c r="AE15" s="23"/>
      <c r="AF15" s="23"/>
      <c r="AG15" s="23"/>
      <c r="AH15" s="23"/>
      <c r="AI15" s="29" t="b">
        <v>1</v>
      </c>
      <c r="AJ15" s="30" t="b">
        <v>0</v>
      </c>
      <c r="AK15" s="30" t="b">
        <v>0</v>
      </c>
      <c r="AL15" s="30" t="b">
        <v>0</v>
      </c>
      <c r="AM15" s="30" t="b">
        <v>0</v>
      </c>
      <c r="AN15" s="30" t="b">
        <v>0</v>
      </c>
      <c r="AO15" s="30" t="b">
        <v>0</v>
      </c>
      <c r="AP15" s="30" t="b">
        <v>0</v>
      </c>
      <c r="AQ15" s="31" t="b">
        <v>0</v>
      </c>
      <c r="AR15" s="23"/>
      <c r="AS15" s="23"/>
      <c r="AT15" s="23"/>
      <c r="AU15" s="23"/>
      <c r="AV15" s="23"/>
      <c r="AW15" s="23"/>
      <c r="AX15" s="23"/>
      <c r="AY15" s="23"/>
      <c r="AZ15" s="23"/>
      <c r="BA15" s="23"/>
    </row>
    <row r="16" spans="1:53" s="6" customFormat="1" ht="15.9" customHeight="1" x14ac:dyDescent="0.3">
      <c r="A16" s="77">
        <v>8</v>
      </c>
      <c r="B16" s="12" t="s">
        <v>102</v>
      </c>
      <c r="C16" s="12" t="s">
        <v>77</v>
      </c>
      <c r="D16" s="13">
        <v>8</v>
      </c>
      <c r="E16" s="37" t="s">
        <v>5</v>
      </c>
      <c r="F16" s="12" t="s">
        <v>1</v>
      </c>
      <c r="G16" s="69">
        <v>42743</v>
      </c>
      <c r="H16" s="8">
        <v>10</v>
      </c>
      <c r="I16" s="11">
        <v>18000</v>
      </c>
      <c r="J16" s="11">
        <v>38000</v>
      </c>
      <c r="K16" s="25"/>
      <c r="L16" s="25"/>
      <c r="M16" s="25"/>
      <c r="N16" s="25"/>
      <c r="O16" s="25"/>
      <c r="P16" s="25"/>
      <c r="Q16" s="25"/>
      <c r="R16" s="25"/>
      <c r="S16" s="25"/>
      <c r="U16" s="23"/>
      <c r="V16" s="23"/>
      <c r="W16" s="23"/>
      <c r="X16" s="23"/>
      <c r="Y16" s="23"/>
      <c r="Z16" s="23"/>
      <c r="AA16" s="23"/>
      <c r="AB16" s="23"/>
      <c r="AC16" s="23"/>
      <c r="AD16" s="23"/>
      <c r="AE16" s="23"/>
      <c r="AF16" s="23"/>
      <c r="AG16" s="23"/>
      <c r="AH16" s="23"/>
      <c r="AI16" s="29" t="b">
        <v>1</v>
      </c>
      <c r="AJ16" s="30" t="b">
        <v>0</v>
      </c>
      <c r="AK16" s="30" t="b">
        <v>0</v>
      </c>
      <c r="AL16" s="30" t="b">
        <v>0</v>
      </c>
      <c r="AM16" s="30" t="b">
        <v>0</v>
      </c>
      <c r="AN16" s="30" t="b">
        <v>0</v>
      </c>
      <c r="AO16" s="30" t="b">
        <v>0</v>
      </c>
      <c r="AP16" s="30" t="b">
        <v>0</v>
      </c>
      <c r="AQ16" s="31" t="b">
        <v>0</v>
      </c>
      <c r="AR16" s="23"/>
      <c r="AS16" s="23"/>
      <c r="AT16" s="23"/>
      <c r="AU16" s="23"/>
      <c r="AV16" s="23"/>
      <c r="AW16" s="23"/>
      <c r="AX16" s="23"/>
      <c r="AY16" s="23"/>
      <c r="AZ16" s="23"/>
      <c r="BA16" s="23"/>
    </row>
    <row r="17" spans="1:53" s="6" customFormat="1" ht="15.9" customHeight="1" x14ac:dyDescent="0.3">
      <c r="A17" s="77">
        <v>9</v>
      </c>
      <c r="B17" s="9" t="s">
        <v>103</v>
      </c>
      <c r="C17" s="9" t="s">
        <v>78</v>
      </c>
      <c r="D17" s="13">
        <v>9</v>
      </c>
      <c r="E17" s="37" t="s">
        <v>5</v>
      </c>
      <c r="F17" s="12" t="s">
        <v>1</v>
      </c>
      <c r="G17" s="54">
        <v>42744</v>
      </c>
      <c r="H17" s="8">
        <v>10</v>
      </c>
      <c r="I17" s="8">
        <v>19000</v>
      </c>
      <c r="J17" s="8">
        <v>39000</v>
      </c>
      <c r="K17" s="25"/>
      <c r="L17" s="25"/>
      <c r="M17" s="25"/>
      <c r="N17" s="25"/>
      <c r="O17" s="25"/>
      <c r="P17" s="25"/>
      <c r="Q17" s="25"/>
      <c r="R17" s="25"/>
      <c r="S17" s="25"/>
      <c r="U17" s="23"/>
      <c r="V17" s="23"/>
      <c r="W17" s="23"/>
      <c r="X17" s="23"/>
      <c r="Y17" s="23"/>
      <c r="Z17" s="23"/>
      <c r="AA17" s="23"/>
      <c r="AB17" s="23"/>
      <c r="AC17" s="23"/>
      <c r="AD17" s="23"/>
      <c r="AE17" s="23"/>
      <c r="AF17" s="23"/>
      <c r="AG17" s="23"/>
      <c r="AH17" s="23"/>
      <c r="AI17" s="29" t="b">
        <v>1</v>
      </c>
      <c r="AJ17" s="30" t="b">
        <v>0</v>
      </c>
      <c r="AK17" s="30" t="b">
        <v>0</v>
      </c>
      <c r="AL17" s="30" t="b">
        <v>0</v>
      </c>
      <c r="AM17" s="30" t="b">
        <v>0</v>
      </c>
      <c r="AN17" s="30" t="b">
        <v>0</v>
      </c>
      <c r="AO17" s="30" t="b">
        <v>0</v>
      </c>
      <c r="AP17" s="30" t="b">
        <v>0</v>
      </c>
      <c r="AQ17" s="31" t="b">
        <v>0</v>
      </c>
      <c r="AR17" s="23"/>
      <c r="AS17" s="23"/>
      <c r="AT17" s="23"/>
      <c r="AU17" s="23"/>
      <c r="AV17" s="23"/>
      <c r="AW17" s="23"/>
      <c r="AX17" s="23"/>
      <c r="AY17" s="23"/>
      <c r="AZ17" s="23"/>
      <c r="BA17" s="23"/>
    </row>
    <row r="18" spans="1:53" s="6" customFormat="1" ht="15.9" customHeight="1" x14ac:dyDescent="0.3">
      <c r="A18" s="77">
        <v>10</v>
      </c>
      <c r="B18" s="9" t="s">
        <v>104</v>
      </c>
      <c r="C18" s="12" t="s">
        <v>79</v>
      </c>
      <c r="D18" s="13">
        <v>10</v>
      </c>
      <c r="E18" s="37" t="s">
        <v>5</v>
      </c>
      <c r="F18" s="12" t="s">
        <v>1</v>
      </c>
      <c r="G18" s="54">
        <v>42745</v>
      </c>
      <c r="H18" s="11">
        <v>10</v>
      </c>
      <c r="I18" s="8">
        <v>20000</v>
      </c>
      <c r="J18" s="8">
        <v>40000</v>
      </c>
      <c r="K18" s="25"/>
      <c r="L18" s="25"/>
      <c r="M18" s="25"/>
      <c r="N18" s="25"/>
      <c r="O18" s="25"/>
      <c r="P18" s="25"/>
      <c r="Q18" s="25"/>
      <c r="R18" s="25"/>
      <c r="S18" s="25"/>
      <c r="U18" s="23"/>
      <c r="V18" s="23"/>
      <c r="W18" s="23"/>
      <c r="X18" s="23"/>
      <c r="Y18" s="23"/>
      <c r="Z18" s="23"/>
      <c r="AA18" s="23"/>
      <c r="AB18" s="23"/>
      <c r="AC18" s="23"/>
      <c r="AD18" s="23"/>
      <c r="AE18" s="23"/>
      <c r="AF18" s="23"/>
      <c r="AG18" s="23"/>
      <c r="AH18" s="23"/>
      <c r="AI18" s="29" t="b">
        <v>1</v>
      </c>
      <c r="AJ18" s="30" t="b">
        <v>0</v>
      </c>
      <c r="AK18" s="30" t="b">
        <v>0</v>
      </c>
      <c r="AL18" s="30" t="b">
        <v>0</v>
      </c>
      <c r="AM18" s="30" t="b">
        <v>0</v>
      </c>
      <c r="AN18" s="30" t="b">
        <v>0</v>
      </c>
      <c r="AO18" s="30" t="b">
        <v>0</v>
      </c>
      <c r="AP18" s="30" t="b">
        <v>0</v>
      </c>
      <c r="AQ18" s="31" t="b">
        <v>0</v>
      </c>
      <c r="AR18" s="23"/>
      <c r="AS18" s="23"/>
      <c r="AT18" s="23"/>
      <c r="AU18" s="23"/>
      <c r="AV18" s="23"/>
      <c r="AW18" s="23"/>
      <c r="AX18" s="23"/>
      <c r="AY18" s="23"/>
      <c r="AZ18" s="23"/>
      <c r="BA18" s="23"/>
    </row>
    <row r="19" spans="1:53" s="6" customFormat="1" ht="15.9" customHeight="1" x14ac:dyDescent="0.3">
      <c r="A19" s="77">
        <v>11</v>
      </c>
      <c r="B19" s="12" t="s">
        <v>105</v>
      </c>
      <c r="C19" s="9" t="s">
        <v>80</v>
      </c>
      <c r="D19" s="13">
        <v>11</v>
      </c>
      <c r="E19" s="37" t="s">
        <v>5</v>
      </c>
      <c r="F19" s="12" t="s">
        <v>1</v>
      </c>
      <c r="G19" s="69">
        <v>42746</v>
      </c>
      <c r="H19" s="8">
        <v>10</v>
      </c>
      <c r="I19" s="11">
        <v>21000</v>
      </c>
      <c r="J19" s="11">
        <v>41000</v>
      </c>
      <c r="K19" s="25"/>
      <c r="L19" s="25"/>
      <c r="M19" s="25"/>
      <c r="N19" s="25"/>
      <c r="O19" s="25"/>
      <c r="P19" s="25"/>
      <c r="Q19" s="25"/>
      <c r="R19" s="25"/>
      <c r="S19" s="25"/>
      <c r="U19" s="23"/>
      <c r="V19" s="23"/>
      <c r="W19" s="23"/>
      <c r="X19" s="23"/>
      <c r="Y19" s="23"/>
      <c r="Z19" s="23"/>
      <c r="AA19" s="23"/>
      <c r="AB19" s="23"/>
      <c r="AC19" s="23"/>
      <c r="AD19" s="23"/>
      <c r="AE19" s="23"/>
      <c r="AF19" s="23"/>
      <c r="AG19" s="23"/>
      <c r="AH19" s="23"/>
      <c r="AI19" s="29" t="b">
        <v>1</v>
      </c>
      <c r="AJ19" s="30" t="b">
        <v>0</v>
      </c>
      <c r="AK19" s="30" t="b">
        <v>0</v>
      </c>
      <c r="AL19" s="30" t="b">
        <v>0</v>
      </c>
      <c r="AM19" s="30" t="b">
        <v>0</v>
      </c>
      <c r="AN19" s="30" t="b">
        <v>0</v>
      </c>
      <c r="AO19" s="30" t="b">
        <v>0</v>
      </c>
      <c r="AP19" s="30" t="b">
        <v>0</v>
      </c>
      <c r="AQ19" s="31" t="b">
        <v>0</v>
      </c>
      <c r="AR19" s="23"/>
      <c r="AS19" s="23"/>
      <c r="AT19" s="23"/>
      <c r="AU19" s="23"/>
      <c r="AV19" s="23"/>
      <c r="AW19" s="23"/>
      <c r="AX19" s="23"/>
      <c r="AY19" s="23"/>
      <c r="AZ19" s="23"/>
      <c r="BA19" s="23"/>
    </row>
    <row r="20" spans="1:53" s="6" customFormat="1" ht="15.9" customHeight="1" x14ac:dyDescent="0.3">
      <c r="A20" s="77">
        <v>12</v>
      </c>
      <c r="B20" s="9" t="s">
        <v>106</v>
      </c>
      <c r="C20" s="12" t="s">
        <v>81</v>
      </c>
      <c r="D20" s="13">
        <v>12</v>
      </c>
      <c r="E20" s="37" t="s">
        <v>5</v>
      </c>
      <c r="F20" s="12" t="s">
        <v>1</v>
      </c>
      <c r="G20" s="54">
        <v>42747</v>
      </c>
      <c r="H20" s="8">
        <v>10</v>
      </c>
      <c r="I20" s="8">
        <v>22000</v>
      </c>
      <c r="J20" s="8">
        <v>42000</v>
      </c>
      <c r="K20" s="25"/>
      <c r="L20" s="25"/>
      <c r="M20" s="25"/>
      <c r="N20" s="25"/>
      <c r="O20" s="25"/>
      <c r="P20" s="25"/>
      <c r="Q20" s="25"/>
      <c r="R20" s="25"/>
      <c r="S20" s="25"/>
      <c r="U20" s="23"/>
      <c r="V20" s="23"/>
      <c r="W20" s="23"/>
      <c r="X20" s="23"/>
      <c r="Y20" s="23"/>
      <c r="Z20" s="23"/>
      <c r="AA20" s="23"/>
      <c r="AB20" s="23"/>
      <c r="AC20" s="23"/>
      <c r="AD20" s="23"/>
      <c r="AE20" s="23"/>
      <c r="AF20" s="23"/>
      <c r="AG20" s="23"/>
      <c r="AH20" s="23"/>
      <c r="AI20" s="29" t="b">
        <v>1</v>
      </c>
      <c r="AJ20" s="30" t="b">
        <v>0</v>
      </c>
      <c r="AK20" s="30" t="b">
        <v>0</v>
      </c>
      <c r="AL20" s="30" t="b">
        <v>0</v>
      </c>
      <c r="AM20" s="30" t="b">
        <v>0</v>
      </c>
      <c r="AN20" s="30" t="b">
        <v>0</v>
      </c>
      <c r="AO20" s="30" t="b">
        <v>0</v>
      </c>
      <c r="AP20" s="30" t="b">
        <v>0</v>
      </c>
      <c r="AQ20" s="31" t="b">
        <v>0</v>
      </c>
      <c r="AR20" s="23"/>
      <c r="AS20" s="23"/>
      <c r="AT20" s="23"/>
      <c r="AU20" s="23"/>
      <c r="AV20" s="23"/>
      <c r="AW20" s="23"/>
      <c r="AX20" s="23"/>
      <c r="AY20" s="23"/>
      <c r="AZ20" s="23"/>
      <c r="BA20" s="23"/>
    </row>
    <row r="21" spans="1:53" s="6" customFormat="1" ht="15.9" customHeight="1" x14ac:dyDescent="0.3">
      <c r="A21" s="77">
        <v>13</v>
      </c>
      <c r="B21" s="9" t="s">
        <v>107</v>
      </c>
      <c r="C21" s="9" t="s">
        <v>82</v>
      </c>
      <c r="D21" s="13">
        <v>13</v>
      </c>
      <c r="E21" s="37" t="s">
        <v>5</v>
      </c>
      <c r="F21" s="12" t="s">
        <v>1</v>
      </c>
      <c r="G21" s="54">
        <v>42748</v>
      </c>
      <c r="H21" s="8">
        <v>10</v>
      </c>
      <c r="I21" s="8">
        <v>23000</v>
      </c>
      <c r="J21" s="8">
        <v>43000</v>
      </c>
      <c r="K21" s="25"/>
      <c r="L21" s="25"/>
      <c r="M21" s="25"/>
      <c r="N21" s="25"/>
      <c r="O21" s="25"/>
      <c r="P21" s="25"/>
      <c r="Q21" s="25"/>
      <c r="R21" s="25"/>
      <c r="S21" s="25"/>
      <c r="U21" s="23"/>
      <c r="V21" s="23"/>
      <c r="W21" s="23"/>
      <c r="X21" s="23"/>
      <c r="Y21" s="23"/>
      <c r="Z21" s="23"/>
      <c r="AA21" s="100" t="s">
        <v>86</v>
      </c>
      <c r="AB21" s="100"/>
      <c r="AC21" s="100"/>
      <c r="AD21" s="23"/>
      <c r="AE21" s="23"/>
      <c r="AF21" s="23"/>
      <c r="AG21" s="23"/>
      <c r="AH21" s="23"/>
      <c r="AI21" s="29" t="b">
        <v>1</v>
      </c>
      <c r="AJ21" s="30" t="b">
        <v>0</v>
      </c>
      <c r="AK21" s="30" t="b">
        <v>0</v>
      </c>
      <c r="AL21" s="30" t="b">
        <v>0</v>
      </c>
      <c r="AM21" s="30" t="b">
        <v>0</v>
      </c>
      <c r="AN21" s="30" t="b">
        <v>0</v>
      </c>
      <c r="AO21" s="30" t="b">
        <v>0</v>
      </c>
      <c r="AP21" s="30" t="b">
        <v>0</v>
      </c>
      <c r="AQ21" s="31" t="b">
        <v>0</v>
      </c>
      <c r="AR21" s="23"/>
      <c r="AS21" s="23"/>
      <c r="AT21" s="23"/>
      <c r="AU21" s="23"/>
      <c r="AV21" s="23"/>
      <c r="AW21" s="23"/>
      <c r="AX21" s="23"/>
      <c r="AY21" s="23"/>
      <c r="AZ21" s="23"/>
      <c r="BA21" s="23"/>
    </row>
    <row r="22" spans="1:53" s="6" customFormat="1" ht="15.9" customHeight="1" x14ac:dyDescent="0.3">
      <c r="A22" s="77">
        <v>14</v>
      </c>
      <c r="B22" s="12" t="s">
        <v>108</v>
      </c>
      <c r="C22" s="12" t="s">
        <v>83</v>
      </c>
      <c r="D22" s="13">
        <v>14</v>
      </c>
      <c r="E22" s="37" t="s">
        <v>5</v>
      </c>
      <c r="F22" s="12" t="s">
        <v>1</v>
      </c>
      <c r="G22" s="69">
        <v>42749</v>
      </c>
      <c r="H22" s="11">
        <v>10</v>
      </c>
      <c r="I22" s="11">
        <v>24000</v>
      </c>
      <c r="J22" s="11">
        <v>44000</v>
      </c>
      <c r="K22" s="25"/>
      <c r="L22" s="25"/>
      <c r="M22" s="25"/>
      <c r="N22" s="25"/>
      <c r="O22" s="25"/>
      <c r="P22" s="25"/>
      <c r="Q22" s="25"/>
      <c r="R22" s="25"/>
      <c r="S22" s="25"/>
      <c r="U22" s="23"/>
      <c r="V22" s="23"/>
      <c r="W22" s="23"/>
      <c r="X22" s="23"/>
      <c r="Y22" s="23"/>
      <c r="Z22" s="23"/>
      <c r="AA22" s="23"/>
      <c r="AB22" s="23"/>
      <c r="AC22" s="23"/>
      <c r="AD22" s="23"/>
      <c r="AE22" s="23"/>
      <c r="AF22" s="23"/>
      <c r="AG22" s="23"/>
      <c r="AH22" s="23"/>
      <c r="AI22" s="29" t="b">
        <v>1</v>
      </c>
      <c r="AJ22" s="30" t="b">
        <v>0</v>
      </c>
      <c r="AK22" s="30" t="b">
        <v>0</v>
      </c>
      <c r="AL22" s="30" t="b">
        <v>0</v>
      </c>
      <c r="AM22" s="30" t="b">
        <v>0</v>
      </c>
      <c r="AN22" s="30" t="b">
        <v>0</v>
      </c>
      <c r="AO22" s="30" t="b">
        <v>0</v>
      </c>
      <c r="AP22" s="30" t="b">
        <v>0</v>
      </c>
      <c r="AQ22" s="31" t="b">
        <v>0</v>
      </c>
      <c r="AR22" s="23"/>
      <c r="AS22" s="23"/>
      <c r="AT22" s="23"/>
      <c r="AU22" s="23"/>
      <c r="AV22" s="23"/>
      <c r="AW22" s="23"/>
      <c r="AX22" s="23"/>
      <c r="AY22" s="23"/>
      <c r="AZ22" s="23"/>
      <c r="BA22" s="23"/>
    </row>
    <row r="23" spans="1:53" s="6" customFormat="1" ht="15.9" customHeight="1" thickBot="1" x14ac:dyDescent="0.35">
      <c r="A23" s="77">
        <v>15</v>
      </c>
      <c r="B23" s="9" t="s">
        <v>109</v>
      </c>
      <c r="C23" s="9" t="s">
        <v>84</v>
      </c>
      <c r="D23" s="13">
        <v>15</v>
      </c>
      <c r="E23" s="37" t="s">
        <v>5</v>
      </c>
      <c r="F23" s="12" t="s">
        <v>3</v>
      </c>
      <c r="G23" s="54">
        <v>42750</v>
      </c>
      <c r="H23" s="8">
        <v>10</v>
      </c>
      <c r="I23" s="8">
        <v>25000</v>
      </c>
      <c r="J23" s="8">
        <v>45000</v>
      </c>
      <c r="K23" s="25"/>
      <c r="L23" s="25"/>
      <c r="M23" s="25"/>
      <c r="N23" s="25"/>
      <c r="O23" s="25"/>
      <c r="P23" s="25"/>
      <c r="Q23" s="25"/>
      <c r="R23" s="25"/>
      <c r="S23" s="25"/>
      <c r="U23" s="23"/>
      <c r="V23" s="23"/>
      <c r="W23" s="23"/>
      <c r="X23" s="23"/>
      <c r="Y23" s="23"/>
      <c r="Z23" s="23"/>
      <c r="AA23" s="97" t="s">
        <v>87</v>
      </c>
      <c r="AB23" s="97"/>
      <c r="AC23" s="97"/>
      <c r="AD23" s="23"/>
      <c r="AE23" s="23"/>
      <c r="AF23" s="23"/>
      <c r="AG23" s="23"/>
      <c r="AH23" s="23"/>
      <c r="AI23" s="32" t="b">
        <v>1</v>
      </c>
      <c r="AJ23" s="33" t="b">
        <v>0</v>
      </c>
      <c r="AK23" s="33" t="b">
        <v>0</v>
      </c>
      <c r="AL23" s="33" t="b">
        <v>0</v>
      </c>
      <c r="AM23" s="33" t="b">
        <v>0</v>
      </c>
      <c r="AN23" s="33" t="b">
        <v>0</v>
      </c>
      <c r="AO23" s="33" t="b">
        <v>0</v>
      </c>
      <c r="AP23" s="33" t="b">
        <v>0</v>
      </c>
      <c r="AQ23" s="34" t="b">
        <v>0</v>
      </c>
      <c r="AR23" s="23"/>
      <c r="AS23" s="23"/>
      <c r="AT23" s="23"/>
      <c r="AU23" s="23"/>
      <c r="AV23" s="23"/>
      <c r="AW23" s="23"/>
      <c r="AX23" s="23"/>
      <c r="AY23" s="23"/>
      <c r="AZ23" s="23"/>
      <c r="BA23" s="23"/>
    </row>
    <row r="24" spans="1:53" ht="16.2" thickTop="1" x14ac:dyDescent="0.3">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53"/>
      <c r="AB24" s="53" t="s">
        <v>54</v>
      </c>
      <c r="AC24" s="53"/>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row>
    <row r="25" spans="1:53" ht="15.6" x14ac:dyDescent="0.3">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98" t="s">
        <v>88</v>
      </c>
      <c r="AB25" s="98"/>
      <c r="AC25" s="98"/>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3" ht="18" x14ac:dyDescent="0.3">
      <c r="A26" s="15"/>
      <c r="B26" s="16"/>
      <c r="C26" s="16"/>
      <c r="D26" s="16"/>
      <c r="E26" s="16"/>
      <c r="F26" s="16"/>
      <c r="G26" s="16"/>
      <c r="H26" s="16"/>
      <c r="I26" s="16"/>
      <c r="J26" s="16"/>
      <c r="K26" s="16"/>
      <c r="L26" s="16"/>
      <c r="M26" s="16"/>
      <c r="N26" s="16"/>
      <c r="O26" s="16"/>
      <c r="P26" s="16"/>
      <c r="Q26" s="16"/>
      <c r="R26" s="16"/>
      <c r="S26" s="16"/>
      <c r="T26" s="16"/>
      <c r="U26" s="16"/>
      <c r="V26" s="16"/>
      <c r="W26" s="16"/>
      <c r="X26" s="16"/>
      <c r="Y26" s="16"/>
      <c r="Z26" s="99" t="s">
        <v>89</v>
      </c>
      <c r="AA26" s="99"/>
      <c r="AB26" s="99"/>
      <c r="AC26" s="99"/>
      <c r="AD26" s="99"/>
      <c r="AE26" s="16"/>
      <c r="AF26" s="16"/>
      <c r="AG26" s="16"/>
      <c r="AH26" s="16"/>
      <c r="AI26" s="16"/>
      <c r="AJ26" s="16"/>
      <c r="AK26" s="16"/>
      <c r="AL26" s="16"/>
      <c r="AM26" s="16"/>
      <c r="AN26" s="16"/>
      <c r="AO26" s="16"/>
      <c r="AP26" s="16"/>
      <c r="AQ26" s="16"/>
      <c r="AR26" s="16"/>
      <c r="AS26" s="16"/>
      <c r="AT26" s="16"/>
      <c r="AU26" s="16"/>
      <c r="AV26" s="16"/>
      <c r="AW26" s="16"/>
      <c r="AX26" s="16"/>
      <c r="AY26" s="16"/>
      <c r="AZ26" s="16"/>
      <c r="BA26" s="16"/>
    </row>
    <row r="27" spans="1:53" x14ac:dyDescent="0.3">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row>
    <row r="28" spans="1:53" x14ac:dyDescent="0.3">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row>
    <row r="29" spans="1:53" x14ac:dyDescent="0.3">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sheetData>
  <sheetProtection algorithmName="SHA-512" hashValue="XPmdB7UdhabE3wGJ9Hm31U0tBedp0hZh96TlWBRzNIy39DKSao5wI9OVTVZatz0CKtpGa3END6ShfbKI//Nh1w==" saltValue="t7GvyLenYmDoalR1oR9n6Q==" spinCount="100000" sheet="1" objects="1" scenarios="1"/>
  <mergeCells count="26">
    <mergeCell ref="C1:J1"/>
    <mergeCell ref="A3:B3"/>
    <mergeCell ref="A4:B4"/>
    <mergeCell ref="A5:B5"/>
    <mergeCell ref="C3:N3"/>
    <mergeCell ref="L4:N4"/>
    <mergeCell ref="L5:N5"/>
    <mergeCell ref="C4:G4"/>
    <mergeCell ref="C5:G5"/>
    <mergeCell ref="H4:K4"/>
    <mergeCell ref="H5:K5"/>
    <mergeCell ref="C2:N2"/>
    <mergeCell ref="AA23:AC23"/>
    <mergeCell ref="AA25:AC25"/>
    <mergeCell ref="Z26:AD26"/>
    <mergeCell ref="AA21:AC21"/>
    <mergeCell ref="A7:A8"/>
    <mergeCell ref="B7:B8"/>
    <mergeCell ref="C7:C8"/>
    <mergeCell ref="Z9:AB11"/>
    <mergeCell ref="E7:E8"/>
    <mergeCell ref="F7:F8"/>
    <mergeCell ref="H7:H8"/>
    <mergeCell ref="D7:D8"/>
    <mergeCell ref="I7:S7"/>
    <mergeCell ref="G7:G8"/>
  </mergeCells>
  <dataValidations count="2">
    <dataValidation type="list" allowBlank="1" showInputMessage="1" showErrorMessage="1" sqref="E9:E23">
      <formula1>$AF$1:$AF$3</formula1>
    </dataValidation>
    <dataValidation type="list" allowBlank="1" showInputMessage="1" showErrorMessage="1" sqref="F9:F23">
      <formula1>$AG$1:$AG$3</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10</xdr:col>
                    <xdr:colOff>129540</xdr:colOff>
                    <xdr:row>7</xdr:row>
                    <xdr:rowOff>495300</xdr:rowOff>
                  </from>
                  <to>
                    <xdr:col>10</xdr:col>
                    <xdr:colOff>373380</xdr:colOff>
                    <xdr:row>9</xdr:row>
                    <xdr:rowOff>15240</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10</xdr:col>
                    <xdr:colOff>129540</xdr:colOff>
                    <xdr:row>8</xdr:row>
                    <xdr:rowOff>152400</xdr:rowOff>
                  </from>
                  <to>
                    <xdr:col>10</xdr:col>
                    <xdr:colOff>373380</xdr:colOff>
                    <xdr:row>10</xdr:row>
                    <xdr:rowOff>7620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10</xdr:col>
                    <xdr:colOff>114300</xdr:colOff>
                    <xdr:row>10</xdr:row>
                    <xdr:rowOff>7620</xdr:rowOff>
                  </from>
                  <to>
                    <xdr:col>10</xdr:col>
                    <xdr:colOff>358140</xdr:colOff>
                    <xdr:row>11</xdr:row>
                    <xdr:rowOff>22860</xdr:rowOff>
                  </to>
                </anchor>
              </controlPr>
            </control>
          </mc:Choice>
        </mc:AlternateContent>
        <mc:AlternateContent xmlns:mc="http://schemas.openxmlformats.org/markup-compatibility/2006">
          <mc:Choice Requires="x14">
            <control shapeId="2054" r:id="rId7" name="Check Box 6">
              <controlPr locked="0" defaultSize="0" autoFill="0" autoLine="0" autoPict="0">
                <anchor moveWithCells="1">
                  <from>
                    <xdr:col>10</xdr:col>
                    <xdr:colOff>106680</xdr:colOff>
                    <xdr:row>10</xdr:row>
                    <xdr:rowOff>182880</xdr:rowOff>
                  </from>
                  <to>
                    <xdr:col>10</xdr:col>
                    <xdr:colOff>350520</xdr:colOff>
                    <xdr:row>12</xdr:row>
                    <xdr:rowOff>15240</xdr:rowOff>
                  </to>
                </anchor>
              </controlPr>
            </control>
          </mc:Choice>
        </mc:AlternateContent>
        <mc:AlternateContent xmlns:mc="http://schemas.openxmlformats.org/markup-compatibility/2006">
          <mc:Choice Requires="x14">
            <control shapeId="2055" r:id="rId8" name="Check Box 7">
              <controlPr locked="0" defaultSize="0" autoFill="0" autoLine="0" autoPict="0">
                <anchor moveWithCells="1">
                  <from>
                    <xdr:col>10</xdr:col>
                    <xdr:colOff>114300</xdr:colOff>
                    <xdr:row>11</xdr:row>
                    <xdr:rowOff>129540</xdr:rowOff>
                  </from>
                  <to>
                    <xdr:col>10</xdr:col>
                    <xdr:colOff>358140</xdr:colOff>
                    <xdr:row>12</xdr:row>
                    <xdr:rowOff>144780</xdr:rowOff>
                  </to>
                </anchor>
              </controlPr>
            </control>
          </mc:Choice>
        </mc:AlternateContent>
        <mc:AlternateContent xmlns:mc="http://schemas.openxmlformats.org/markup-compatibility/2006">
          <mc:Choice Requires="x14">
            <control shapeId="2056" r:id="rId9" name="Check Box 8">
              <controlPr locked="0" defaultSize="0" autoFill="0" autoLine="0" autoPict="0">
                <anchor moveWithCells="1">
                  <from>
                    <xdr:col>10</xdr:col>
                    <xdr:colOff>114300</xdr:colOff>
                    <xdr:row>12</xdr:row>
                    <xdr:rowOff>144780</xdr:rowOff>
                  </from>
                  <to>
                    <xdr:col>10</xdr:col>
                    <xdr:colOff>358140</xdr:colOff>
                    <xdr:row>14</xdr:row>
                    <xdr:rowOff>0</xdr:rowOff>
                  </to>
                </anchor>
              </controlPr>
            </control>
          </mc:Choice>
        </mc:AlternateContent>
        <mc:AlternateContent xmlns:mc="http://schemas.openxmlformats.org/markup-compatibility/2006">
          <mc:Choice Requires="x14">
            <control shapeId="2057" r:id="rId10" name="Check Box 9">
              <controlPr locked="0" defaultSize="0" autoFill="0" autoLine="0" autoPict="0">
                <anchor moveWithCells="1">
                  <from>
                    <xdr:col>10</xdr:col>
                    <xdr:colOff>99060</xdr:colOff>
                    <xdr:row>13</xdr:row>
                    <xdr:rowOff>144780</xdr:rowOff>
                  </from>
                  <to>
                    <xdr:col>10</xdr:col>
                    <xdr:colOff>342900</xdr:colOff>
                    <xdr:row>15</xdr:row>
                    <xdr:rowOff>0</xdr:rowOff>
                  </to>
                </anchor>
              </controlPr>
            </control>
          </mc:Choice>
        </mc:AlternateContent>
        <mc:AlternateContent xmlns:mc="http://schemas.openxmlformats.org/markup-compatibility/2006">
          <mc:Choice Requires="x14">
            <control shapeId="2058" r:id="rId11" name="Check Box 10">
              <controlPr locked="0" defaultSize="0" autoFill="0" autoLine="0" autoPict="0">
                <anchor moveWithCells="1">
                  <from>
                    <xdr:col>10</xdr:col>
                    <xdr:colOff>121920</xdr:colOff>
                    <xdr:row>14</xdr:row>
                    <xdr:rowOff>137160</xdr:rowOff>
                  </from>
                  <to>
                    <xdr:col>10</xdr:col>
                    <xdr:colOff>365760</xdr:colOff>
                    <xdr:row>15</xdr:row>
                    <xdr:rowOff>152400</xdr:rowOff>
                  </to>
                </anchor>
              </controlPr>
            </control>
          </mc:Choice>
        </mc:AlternateContent>
        <mc:AlternateContent xmlns:mc="http://schemas.openxmlformats.org/markup-compatibility/2006">
          <mc:Choice Requires="x14">
            <control shapeId="2059" r:id="rId12" name="Check Box 11">
              <controlPr locked="0" defaultSize="0" autoFill="0" autoLine="0" autoPict="0">
                <anchor moveWithCells="1">
                  <from>
                    <xdr:col>10</xdr:col>
                    <xdr:colOff>114300</xdr:colOff>
                    <xdr:row>15</xdr:row>
                    <xdr:rowOff>144780</xdr:rowOff>
                  </from>
                  <to>
                    <xdr:col>10</xdr:col>
                    <xdr:colOff>358140</xdr:colOff>
                    <xdr:row>17</xdr:row>
                    <xdr:rowOff>0</xdr:rowOff>
                  </to>
                </anchor>
              </controlPr>
            </control>
          </mc:Choice>
        </mc:AlternateContent>
        <mc:AlternateContent xmlns:mc="http://schemas.openxmlformats.org/markup-compatibility/2006">
          <mc:Choice Requires="x14">
            <control shapeId="2060" r:id="rId13" name="Check Box 12">
              <controlPr locked="0" defaultSize="0" autoFill="0" autoLine="0" autoPict="0">
                <anchor moveWithCells="1">
                  <from>
                    <xdr:col>10</xdr:col>
                    <xdr:colOff>99060</xdr:colOff>
                    <xdr:row>16</xdr:row>
                    <xdr:rowOff>144780</xdr:rowOff>
                  </from>
                  <to>
                    <xdr:col>10</xdr:col>
                    <xdr:colOff>342900</xdr:colOff>
                    <xdr:row>18</xdr:row>
                    <xdr:rowOff>0</xdr:rowOff>
                  </to>
                </anchor>
              </controlPr>
            </control>
          </mc:Choice>
        </mc:AlternateContent>
        <mc:AlternateContent xmlns:mc="http://schemas.openxmlformats.org/markup-compatibility/2006">
          <mc:Choice Requires="x14">
            <control shapeId="2061" r:id="rId14" name="Check Box 13">
              <controlPr locked="0" defaultSize="0" autoFill="0" autoLine="0" autoPict="0">
                <anchor moveWithCells="1">
                  <from>
                    <xdr:col>10</xdr:col>
                    <xdr:colOff>114300</xdr:colOff>
                    <xdr:row>18</xdr:row>
                    <xdr:rowOff>7620</xdr:rowOff>
                  </from>
                  <to>
                    <xdr:col>10</xdr:col>
                    <xdr:colOff>358140</xdr:colOff>
                    <xdr:row>19</xdr:row>
                    <xdr:rowOff>22860</xdr:rowOff>
                  </to>
                </anchor>
              </controlPr>
            </control>
          </mc:Choice>
        </mc:AlternateContent>
        <mc:AlternateContent xmlns:mc="http://schemas.openxmlformats.org/markup-compatibility/2006">
          <mc:Choice Requires="x14">
            <control shapeId="2062" r:id="rId15" name="Check Box 14">
              <controlPr locked="0" defaultSize="0" autoFill="0" autoLine="0" autoPict="0">
                <anchor moveWithCells="1">
                  <from>
                    <xdr:col>10</xdr:col>
                    <xdr:colOff>106680</xdr:colOff>
                    <xdr:row>19</xdr:row>
                    <xdr:rowOff>7620</xdr:rowOff>
                  </from>
                  <to>
                    <xdr:col>10</xdr:col>
                    <xdr:colOff>350520</xdr:colOff>
                    <xdr:row>20</xdr:row>
                    <xdr:rowOff>22860</xdr:rowOff>
                  </to>
                </anchor>
              </controlPr>
            </control>
          </mc:Choice>
        </mc:AlternateContent>
        <mc:AlternateContent xmlns:mc="http://schemas.openxmlformats.org/markup-compatibility/2006">
          <mc:Choice Requires="x14">
            <control shapeId="2063" r:id="rId16" name="Check Box 15">
              <controlPr locked="0" defaultSize="0" autoFill="0" autoLine="0" autoPict="0">
                <anchor moveWithCells="1">
                  <from>
                    <xdr:col>10</xdr:col>
                    <xdr:colOff>121920</xdr:colOff>
                    <xdr:row>21</xdr:row>
                    <xdr:rowOff>137160</xdr:rowOff>
                  </from>
                  <to>
                    <xdr:col>10</xdr:col>
                    <xdr:colOff>365760</xdr:colOff>
                    <xdr:row>22</xdr:row>
                    <xdr:rowOff>152400</xdr:rowOff>
                  </to>
                </anchor>
              </controlPr>
            </control>
          </mc:Choice>
        </mc:AlternateContent>
        <mc:AlternateContent xmlns:mc="http://schemas.openxmlformats.org/markup-compatibility/2006">
          <mc:Choice Requires="x14">
            <control shapeId="2064" r:id="rId17" name="Check Box 16">
              <controlPr locked="0" defaultSize="0" autoFill="0" autoLine="0" autoPict="0">
                <anchor moveWithCells="1">
                  <from>
                    <xdr:col>10</xdr:col>
                    <xdr:colOff>114300</xdr:colOff>
                    <xdr:row>20</xdr:row>
                    <xdr:rowOff>144780</xdr:rowOff>
                  </from>
                  <to>
                    <xdr:col>10</xdr:col>
                    <xdr:colOff>358140</xdr:colOff>
                    <xdr:row>22</xdr:row>
                    <xdr:rowOff>0</xdr:rowOff>
                  </to>
                </anchor>
              </controlPr>
            </control>
          </mc:Choice>
        </mc:AlternateContent>
        <mc:AlternateContent xmlns:mc="http://schemas.openxmlformats.org/markup-compatibility/2006">
          <mc:Choice Requires="x14">
            <control shapeId="2065" r:id="rId18" name="Check Box 17">
              <controlPr locked="0" defaultSize="0" autoFill="0" autoLine="0" autoPict="0">
                <anchor moveWithCells="1">
                  <from>
                    <xdr:col>10</xdr:col>
                    <xdr:colOff>106680</xdr:colOff>
                    <xdr:row>19</xdr:row>
                    <xdr:rowOff>129540</xdr:rowOff>
                  </from>
                  <to>
                    <xdr:col>10</xdr:col>
                    <xdr:colOff>350520</xdr:colOff>
                    <xdr:row>20</xdr:row>
                    <xdr:rowOff>144780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11</xdr:col>
                    <xdr:colOff>129540</xdr:colOff>
                    <xdr:row>7</xdr:row>
                    <xdr:rowOff>495300</xdr:rowOff>
                  </from>
                  <to>
                    <xdr:col>11</xdr:col>
                    <xdr:colOff>373380</xdr:colOff>
                    <xdr:row>9</xdr:row>
                    <xdr:rowOff>15240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11</xdr:col>
                    <xdr:colOff>129540</xdr:colOff>
                    <xdr:row>8</xdr:row>
                    <xdr:rowOff>152400</xdr:rowOff>
                  </from>
                  <to>
                    <xdr:col>11</xdr:col>
                    <xdr:colOff>373380</xdr:colOff>
                    <xdr:row>10</xdr:row>
                    <xdr:rowOff>7620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11</xdr:col>
                    <xdr:colOff>114300</xdr:colOff>
                    <xdr:row>10</xdr:row>
                    <xdr:rowOff>7620</xdr:rowOff>
                  </from>
                  <to>
                    <xdr:col>11</xdr:col>
                    <xdr:colOff>358140</xdr:colOff>
                    <xdr:row>11</xdr:row>
                    <xdr:rowOff>22860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11</xdr:col>
                    <xdr:colOff>106680</xdr:colOff>
                    <xdr:row>10</xdr:row>
                    <xdr:rowOff>182880</xdr:rowOff>
                  </from>
                  <to>
                    <xdr:col>11</xdr:col>
                    <xdr:colOff>350520</xdr:colOff>
                    <xdr:row>12</xdr:row>
                    <xdr:rowOff>15240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11</xdr:col>
                    <xdr:colOff>114300</xdr:colOff>
                    <xdr:row>11</xdr:row>
                    <xdr:rowOff>129540</xdr:rowOff>
                  </from>
                  <to>
                    <xdr:col>11</xdr:col>
                    <xdr:colOff>358140</xdr:colOff>
                    <xdr:row>12</xdr:row>
                    <xdr:rowOff>144780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11</xdr:col>
                    <xdr:colOff>114300</xdr:colOff>
                    <xdr:row>12</xdr:row>
                    <xdr:rowOff>144780</xdr:rowOff>
                  </from>
                  <to>
                    <xdr:col>11</xdr:col>
                    <xdr:colOff>358140</xdr:colOff>
                    <xdr:row>14</xdr:row>
                    <xdr:rowOff>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11</xdr:col>
                    <xdr:colOff>99060</xdr:colOff>
                    <xdr:row>13</xdr:row>
                    <xdr:rowOff>144780</xdr:rowOff>
                  </from>
                  <to>
                    <xdr:col>11</xdr:col>
                    <xdr:colOff>342900</xdr:colOff>
                    <xdr:row>15</xdr:row>
                    <xdr:rowOff>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11</xdr:col>
                    <xdr:colOff>121920</xdr:colOff>
                    <xdr:row>14</xdr:row>
                    <xdr:rowOff>137160</xdr:rowOff>
                  </from>
                  <to>
                    <xdr:col>11</xdr:col>
                    <xdr:colOff>365760</xdr:colOff>
                    <xdr:row>15</xdr:row>
                    <xdr:rowOff>152400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11</xdr:col>
                    <xdr:colOff>114300</xdr:colOff>
                    <xdr:row>15</xdr:row>
                    <xdr:rowOff>144780</xdr:rowOff>
                  </from>
                  <to>
                    <xdr:col>11</xdr:col>
                    <xdr:colOff>358140</xdr:colOff>
                    <xdr:row>17</xdr:row>
                    <xdr:rowOff>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11</xdr:col>
                    <xdr:colOff>99060</xdr:colOff>
                    <xdr:row>16</xdr:row>
                    <xdr:rowOff>144780</xdr:rowOff>
                  </from>
                  <to>
                    <xdr:col>11</xdr:col>
                    <xdr:colOff>342900</xdr:colOff>
                    <xdr:row>18</xdr:row>
                    <xdr:rowOff>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11</xdr:col>
                    <xdr:colOff>114300</xdr:colOff>
                    <xdr:row>18</xdr:row>
                    <xdr:rowOff>7620</xdr:rowOff>
                  </from>
                  <to>
                    <xdr:col>11</xdr:col>
                    <xdr:colOff>358140</xdr:colOff>
                    <xdr:row>19</xdr:row>
                    <xdr:rowOff>22860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11</xdr:col>
                    <xdr:colOff>106680</xdr:colOff>
                    <xdr:row>19</xdr:row>
                    <xdr:rowOff>7620</xdr:rowOff>
                  </from>
                  <to>
                    <xdr:col>11</xdr:col>
                    <xdr:colOff>350520</xdr:colOff>
                    <xdr:row>20</xdr:row>
                    <xdr:rowOff>22860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11</xdr:col>
                    <xdr:colOff>121920</xdr:colOff>
                    <xdr:row>21</xdr:row>
                    <xdr:rowOff>137160</xdr:rowOff>
                  </from>
                  <to>
                    <xdr:col>11</xdr:col>
                    <xdr:colOff>365760</xdr:colOff>
                    <xdr:row>22</xdr:row>
                    <xdr:rowOff>152400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11</xdr:col>
                    <xdr:colOff>114300</xdr:colOff>
                    <xdr:row>20</xdr:row>
                    <xdr:rowOff>144780</xdr:rowOff>
                  </from>
                  <to>
                    <xdr:col>11</xdr:col>
                    <xdr:colOff>358140</xdr:colOff>
                    <xdr:row>22</xdr:row>
                    <xdr:rowOff>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11</xdr:col>
                    <xdr:colOff>106680</xdr:colOff>
                    <xdr:row>19</xdr:row>
                    <xdr:rowOff>129540</xdr:rowOff>
                  </from>
                  <to>
                    <xdr:col>11</xdr:col>
                    <xdr:colOff>350520</xdr:colOff>
                    <xdr:row>20</xdr:row>
                    <xdr:rowOff>144780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12</xdr:col>
                    <xdr:colOff>129540</xdr:colOff>
                    <xdr:row>7</xdr:row>
                    <xdr:rowOff>495300</xdr:rowOff>
                  </from>
                  <to>
                    <xdr:col>12</xdr:col>
                    <xdr:colOff>373380</xdr:colOff>
                    <xdr:row>9</xdr:row>
                    <xdr:rowOff>15240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from>
                    <xdr:col>12</xdr:col>
                    <xdr:colOff>129540</xdr:colOff>
                    <xdr:row>8</xdr:row>
                    <xdr:rowOff>152400</xdr:rowOff>
                  </from>
                  <to>
                    <xdr:col>12</xdr:col>
                    <xdr:colOff>373380</xdr:colOff>
                    <xdr:row>10</xdr:row>
                    <xdr:rowOff>7620</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from>
                    <xdr:col>12</xdr:col>
                    <xdr:colOff>114300</xdr:colOff>
                    <xdr:row>10</xdr:row>
                    <xdr:rowOff>7620</xdr:rowOff>
                  </from>
                  <to>
                    <xdr:col>12</xdr:col>
                    <xdr:colOff>358140</xdr:colOff>
                    <xdr:row>11</xdr:row>
                    <xdr:rowOff>22860</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from>
                    <xdr:col>12</xdr:col>
                    <xdr:colOff>106680</xdr:colOff>
                    <xdr:row>10</xdr:row>
                    <xdr:rowOff>182880</xdr:rowOff>
                  </from>
                  <to>
                    <xdr:col>12</xdr:col>
                    <xdr:colOff>350520</xdr:colOff>
                    <xdr:row>12</xdr:row>
                    <xdr:rowOff>15240</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from>
                    <xdr:col>12</xdr:col>
                    <xdr:colOff>114300</xdr:colOff>
                    <xdr:row>11</xdr:row>
                    <xdr:rowOff>129540</xdr:rowOff>
                  </from>
                  <to>
                    <xdr:col>12</xdr:col>
                    <xdr:colOff>358140</xdr:colOff>
                    <xdr:row>12</xdr:row>
                    <xdr:rowOff>144780</xdr:rowOff>
                  </to>
                </anchor>
              </controlPr>
            </control>
          </mc:Choice>
        </mc:AlternateContent>
        <mc:AlternateContent xmlns:mc="http://schemas.openxmlformats.org/markup-compatibility/2006">
          <mc:Choice Requires="x14">
            <control shapeId="2086" r:id="rId39" name="Check Box 38">
              <controlPr defaultSize="0" autoFill="0" autoLine="0" autoPict="0">
                <anchor moveWithCells="1">
                  <from>
                    <xdr:col>12</xdr:col>
                    <xdr:colOff>114300</xdr:colOff>
                    <xdr:row>12</xdr:row>
                    <xdr:rowOff>144780</xdr:rowOff>
                  </from>
                  <to>
                    <xdr:col>12</xdr:col>
                    <xdr:colOff>358140</xdr:colOff>
                    <xdr:row>14</xdr:row>
                    <xdr:rowOff>0</xdr:rowOff>
                  </to>
                </anchor>
              </controlPr>
            </control>
          </mc:Choice>
        </mc:AlternateContent>
        <mc:AlternateContent xmlns:mc="http://schemas.openxmlformats.org/markup-compatibility/2006">
          <mc:Choice Requires="x14">
            <control shapeId="2087" r:id="rId40" name="Check Box 39">
              <controlPr defaultSize="0" autoFill="0" autoLine="0" autoPict="0">
                <anchor moveWithCells="1">
                  <from>
                    <xdr:col>12</xdr:col>
                    <xdr:colOff>99060</xdr:colOff>
                    <xdr:row>13</xdr:row>
                    <xdr:rowOff>144780</xdr:rowOff>
                  </from>
                  <to>
                    <xdr:col>12</xdr:col>
                    <xdr:colOff>342900</xdr:colOff>
                    <xdr:row>15</xdr:row>
                    <xdr:rowOff>0</xdr:rowOff>
                  </to>
                </anchor>
              </controlPr>
            </control>
          </mc:Choice>
        </mc:AlternateContent>
        <mc:AlternateContent xmlns:mc="http://schemas.openxmlformats.org/markup-compatibility/2006">
          <mc:Choice Requires="x14">
            <control shapeId="2088" r:id="rId41" name="Check Box 40">
              <controlPr defaultSize="0" autoFill="0" autoLine="0" autoPict="0">
                <anchor moveWithCells="1">
                  <from>
                    <xdr:col>12</xdr:col>
                    <xdr:colOff>121920</xdr:colOff>
                    <xdr:row>14</xdr:row>
                    <xdr:rowOff>137160</xdr:rowOff>
                  </from>
                  <to>
                    <xdr:col>12</xdr:col>
                    <xdr:colOff>365760</xdr:colOff>
                    <xdr:row>15</xdr:row>
                    <xdr:rowOff>152400</xdr:rowOff>
                  </to>
                </anchor>
              </controlPr>
            </control>
          </mc:Choice>
        </mc:AlternateContent>
        <mc:AlternateContent xmlns:mc="http://schemas.openxmlformats.org/markup-compatibility/2006">
          <mc:Choice Requires="x14">
            <control shapeId="2089" r:id="rId42" name="Check Box 41">
              <controlPr defaultSize="0" autoFill="0" autoLine="0" autoPict="0">
                <anchor moveWithCells="1">
                  <from>
                    <xdr:col>12</xdr:col>
                    <xdr:colOff>114300</xdr:colOff>
                    <xdr:row>15</xdr:row>
                    <xdr:rowOff>144780</xdr:rowOff>
                  </from>
                  <to>
                    <xdr:col>12</xdr:col>
                    <xdr:colOff>358140</xdr:colOff>
                    <xdr:row>17</xdr:row>
                    <xdr:rowOff>0</xdr:rowOff>
                  </to>
                </anchor>
              </controlPr>
            </control>
          </mc:Choice>
        </mc:AlternateContent>
        <mc:AlternateContent xmlns:mc="http://schemas.openxmlformats.org/markup-compatibility/2006">
          <mc:Choice Requires="x14">
            <control shapeId="2090" r:id="rId43" name="Check Box 42">
              <controlPr defaultSize="0" autoFill="0" autoLine="0" autoPict="0">
                <anchor moveWithCells="1">
                  <from>
                    <xdr:col>12</xdr:col>
                    <xdr:colOff>99060</xdr:colOff>
                    <xdr:row>16</xdr:row>
                    <xdr:rowOff>144780</xdr:rowOff>
                  </from>
                  <to>
                    <xdr:col>12</xdr:col>
                    <xdr:colOff>342900</xdr:colOff>
                    <xdr:row>18</xdr:row>
                    <xdr:rowOff>0</xdr:rowOff>
                  </to>
                </anchor>
              </controlPr>
            </control>
          </mc:Choice>
        </mc:AlternateContent>
        <mc:AlternateContent xmlns:mc="http://schemas.openxmlformats.org/markup-compatibility/2006">
          <mc:Choice Requires="x14">
            <control shapeId="2091" r:id="rId44" name="Check Box 43">
              <controlPr defaultSize="0" autoFill="0" autoLine="0" autoPict="0">
                <anchor moveWithCells="1">
                  <from>
                    <xdr:col>12</xdr:col>
                    <xdr:colOff>114300</xdr:colOff>
                    <xdr:row>18</xdr:row>
                    <xdr:rowOff>7620</xdr:rowOff>
                  </from>
                  <to>
                    <xdr:col>12</xdr:col>
                    <xdr:colOff>358140</xdr:colOff>
                    <xdr:row>19</xdr:row>
                    <xdr:rowOff>22860</xdr:rowOff>
                  </to>
                </anchor>
              </controlPr>
            </control>
          </mc:Choice>
        </mc:AlternateContent>
        <mc:AlternateContent xmlns:mc="http://schemas.openxmlformats.org/markup-compatibility/2006">
          <mc:Choice Requires="x14">
            <control shapeId="2092" r:id="rId45" name="Check Box 44">
              <controlPr defaultSize="0" autoFill="0" autoLine="0" autoPict="0">
                <anchor moveWithCells="1">
                  <from>
                    <xdr:col>12</xdr:col>
                    <xdr:colOff>106680</xdr:colOff>
                    <xdr:row>19</xdr:row>
                    <xdr:rowOff>7620</xdr:rowOff>
                  </from>
                  <to>
                    <xdr:col>12</xdr:col>
                    <xdr:colOff>350520</xdr:colOff>
                    <xdr:row>20</xdr:row>
                    <xdr:rowOff>22860</xdr:rowOff>
                  </to>
                </anchor>
              </controlPr>
            </control>
          </mc:Choice>
        </mc:AlternateContent>
        <mc:AlternateContent xmlns:mc="http://schemas.openxmlformats.org/markup-compatibility/2006">
          <mc:Choice Requires="x14">
            <control shapeId="2093" r:id="rId46" name="Check Box 45">
              <controlPr defaultSize="0" autoFill="0" autoLine="0" autoPict="0">
                <anchor moveWithCells="1">
                  <from>
                    <xdr:col>12</xdr:col>
                    <xdr:colOff>121920</xdr:colOff>
                    <xdr:row>21</xdr:row>
                    <xdr:rowOff>137160</xdr:rowOff>
                  </from>
                  <to>
                    <xdr:col>12</xdr:col>
                    <xdr:colOff>365760</xdr:colOff>
                    <xdr:row>22</xdr:row>
                    <xdr:rowOff>152400</xdr:rowOff>
                  </to>
                </anchor>
              </controlPr>
            </control>
          </mc:Choice>
        </mc:AlternateContent>
        <mc:AlternateContent xmlns:mc="http://schemas.openxmlformats.org/markup-compatibility/2006">
          <mc:Choice Requires="x14">
            <control shapeId="2094" r:id="rId47" name="Check Box 46">
              <controlPr defaultSize="0" autoFill="0" autoLine="0" autoPict="0">
                <anchor moveWithCells="1">
                  <from>
                    <xdr:col>12</xdr:col>
                    <xdr:colOff>114300</xdr:colOff>
                    <xdr:row>20</xdr:row>
                    <xdr:rowOff>144780</xdr:rowOff>
                  </from>
                  <to>
                    <xdr:col>12</xdr:col>
                    <xdr:colOff>358140</xdr:colOff>
                    <xdr:row>22</xdr:row>
                    <xdr:rowOff>0</xdr:rowOff>
                  </to>
                </anchor>
              </controlPr>
            </control>
          </mc:Choice>
        </mc:AlternateContent>
        <mc:AlternateContent xmlns:mc="http://schemas.openxmlformats.org/markup-compatibility/2006">
          <mc:Choice Requires="x14">
            <control shapeId="2095" r:id="rId48" name="Check Box 47">
              <controlPr defaultSize="0" autoFill="0" autoLine="0" autoPict="0">
                <anchor moveWithCells="1">
                  <from>
                    <xdr:col>12</xdr:col>
                    <xdr:colOff>106680</xdr:colOff>
                    <xdr:row>19</xdr:row>
                    <xdr:rowOff>129540</xdr:rowOff>
                  </from>
                  <to>
                    <xdr:col>12</xdr:col>
                    <xdr:colOff>350520</xdr:colOff>
                    <xdr:row>20</xdr:row>
                    <xdr:rowOff>144780</xdr:rowOff>
                  </to>
                </anchor>
              </controlPr>
            </control>
          </mc:Choice>
        </mc:AlternateContent>
        <mc:AlternateContent xmlns:mc="http://schemas.openxmlformats.org/markup-compatibility/2006">
          <mc:Choice Requires="x14">
            <control shapeId="2097" r:id="rId49" name="Check Box 49">
              <controlPr defaultSize="0" autoFill="0" autoLine="0" autoPict="0">
                <anchor moveWithCells="1">
                  <from>
                    <xdr:col>13</xdr:col>
                    <xdr:colOff>129540</xdr:colOff>
                    <xdr:row>7</xdr:row>
                    <xdr:rowOff>495300</xdr:rowOff>
                  </from>
                  <to>
                    <xdr:col>13</xdr:col>
                    <xdr:colOff>373380</xdr:colOff>
                    <xdr:row>9</xdr:row>
                    <xdr:rowOff>15240</xdr:rowOff>
                  </to>
                </anchor>
              </controlPr>
            </control>
          </mc:Choice>
        </mc:AlternateContent>
        <mc:AlternateContent xmlns:mc="http://schemas.openxmlformats.org/markup-compatibility/2006">
          <mc:Choice Requires="x14">
            <control shapeId="2098" r:id="rId50" name="Check Box 50">
              <controlPr defaultSize="0" autoFill="0" autoLine="0" autoPict="0">
                <anchor moveWithCells="1">
                  <from>
                    <xdr:col>13</xdr:col>
                    <xdr:colOff>129540</xdr:colOff>
                    <xdr:row>8</xdr:row>
                    <xdr:rowOff>152400</xdr:rowOff>
                  </from>
                  <to>
                    <xdr:col>13</xdr:col>
                    <xdr:colOff>373380</xdr:colOff>
                    <xdr:row>10</xdr:row>
                    <xdr:rowOff>7620</xdr:rowOff>
                  </to>
                </anchor>
              </controlPr>
            </control>
          </mc:Choice>
        </mc:AlternateContent>
        <mc:AlternateContent xmlns:mc="http://schemas.openxmlformats.org/markup-compatibility/2006">
          <mc:Choice Requires="x14">
            <control shapeId="2099" r:id="rId51" name="Check Box 51">
              <controlPr defaultSize="0" autoFill="0" autoLine="0" autoPict="0">
                <anchor moveWithCells="1">
                  <from>
                    <xdr:col>13</xdr:col>
                    <xdr:colOff>114300</xdr:colOff>
                    <xdr:row>10</xdr:row>
                    <xdr:rowOff>7620</xdr:rowOff>
                  </from>
                  <to>
                    <xdr:col>13</xdr:col>
                    <xdr:colOff>358140</xdr:colOff>
                    <xdr:row>11</xdr:row>
                    <xdr:rowOff>22860</xdr:rowOff>
                  </to>
                </anchor>
              </controlPr>
            </control>
          </mc:Choice>
        </mc:AlternateContent>
        <mc:AlternateContent xmlns:mc="http://schemas.openxmlformats.org/markup-compatibility/2006">
          <mc:Choice Requires="x14">
            <control shapeId="2100" r:id="rId52" name="Check Box 52">
              <controlPr defaultSize="0" autoFill="0" autoLine="0" autoPict="0">
                <anchor moveWithCells="1">
                  <from>
                    <xdr:col>13</xdr:col>
                    <xdr:colOff>106680</xdr:colOff>
                    <xdr:row>10</xdr:row>
                    <xdr:rowOff>182880</xdr:rowOff>
                  </from>
                  <to>
                    <xdr:col>13</xdr:col>
                    <xdr:colOff>350520</xdr:colOff>
                    <xdr:row>12</xdr:row>
                    <xdr:rowOff>15240</xdr:rowOff>
                  </to>
                </anchor>
              </controlPr>
            </control>
          </mc:Choice>
        </mc:AlternateContent>
        <mc:AlternateContent xmlns:mc="http://schemas.openxmlformats.org/markup-compatibility/2006">
          <mc:Choice Requires="x14">
            <control shapeId="2101" r:id="rId53" name="Check Box 53">
              <controlPr defaultSize="0" autoFill="0" autoLine="0" autoPict="0">
                <anchor moveWithCells="1">
                  <from>
                    <xdr:col>13</xdr:col>
                    <xdr:colOff>114300</xdr:colOff>
                    <xdr:row>11</xdr:row>
                    <xdr:rowOff>129540</xdr:rowOff>
                  </from>
                  <to>
                    <xdr:col>13</xdr:col>
                    <xdr:colOff>358140</xdr:colOff>
                    <xdr:row>12</xdr:row>
                    <xdr:rowOff>144780</xdr:rowOff>
                  </to>
                </anchor>
              </controlPr>
            </control>
          </mc:Choice>
        </mc:AlternateContent>
        <mc:AlternateContent xmlns:mc="http://schemas.openxmlformats.org/markup-compatibility/2006">
          <mc:Choice Requires="x14">
            <control shapeId="2102" r:id="rId54" name="Check Box 54">
              <controlPr defaultSize="0" autoFill="0" autoLine="0" autoPict="0">
                <anchor moveWithCells="1">
                  <from>
                    <xdr:col>13</xdr:col>
                    <xdr:colOff>114300</xdr:colOff>
                    <xdr:row>12</xdr:row>
                    <xdr:rowOff>144780</xdr:rowOff>
                  </from>
                  <to>
                    <xdr:col>13</xdr:col>
                    <xdr:colOff>358140</xdr:colOff>
                    <xdr:row>14</xdr:row>
                    <xdr:rowOff>0</xdr:rowOff>
                  </to>
                </anchor>
              </controlPr>
            </control>
          </mc:Choice>
        </mc:AlternateContent>
        <mc:AlternateContent xmlns:mc="http://schemas.openxmlformats.org/markup-compatibility/2006">
          <mc:Choice Requires="x14">
            <control shapeId="2103" r:id="rId55" name="Check Box 55">
              <controlPr defaultSize="0" autoFill="0" autoLine="0" autoPict="0">
                <anchor moveWithCells="1">
                  <from>
                    <xdr:col>13</xdr:col>
                    <xdr:colOff>99060</xdr:colOff>
                    <xdr:row>13</xdr:row>
                    <xdr:rowOff>144780</xdr:rowOff>
                  </from>
                  <to>
                    <xdr:col>13</xdr:col>
                    <xdr:colOff>342900</xdr:colOff>
                    <xdr:row>15</xdr:row>
                    <xdr:rowOff>0</xdr:rowOff>
                  </to>
                </anchor>
              </controlPr>
            </control>
          </mc:Choice>
        </mc:AlternateContent>
        <mc:AlternateContent xmlns:mc="http://schemas.openxmlformats.org/markup-compatibility/2006">
          <mc:Choice Requires="x14">
            <control shapeId="2104" r:id="rId56" name="Check Box 56">
              <controlPr defaultSize="0" autoFill="0" autoLine="0" autoPict="0">
                <anchor moveWithCells="1">
                  <from>
                    <xdr:col>13</xdr:col>
                    <xdr:colOff>121920</xdr:colOff>
                    <xdr:row>14</xdr:row>
                    <xdr:rowOff>137160</xdr:rowOff>
                  </from>
                  <to>
                    <xdr:col>13</xdr:col>
                    <xdr:colOff>365760</xdr:colOff>
                    <xdr:row>15</xdr:row>
                    <xdr:rowOff>152400</xdr:rowOff>
                  </to>
                </anchor>
              </controlPr>
            </control>
          </mc:Choice>
        </mc:AlternateContent>
        <mc:AlternateContent xmlns:mc="http://schemas.openxmlformats.org/markup-compatibility/2006">
          <mc:Choice Requires="x14">
            <control shapeId="2105" r:id="rId57" name="Check Box 57">
              <controlPr defaultSize="0" autoFill="0" autoLine="0" autoPict="0">
                <anchor moveWithCells="1">
                  <from>
                    <xdr:col>13</xdr:col>
                    <xdr:colOff>114300</xdr:colOff>
                    <xdr:row>15</xdr:row>
                    <xdr:rowOff>144780</xdr:rowOff>
                  </from>
                  <to>
                    <xdr:col>13</xdr:col>
                    <xdr:colOff>358140</xdr:colOff>
                    <xdr:row>17</xdr:row>
                    <xdr:rowOff>0</xdr:rowOff>
                  </to>
                </anchor>
              </controlPr>
            </control>
          </mc:Choice>
        </mc:AlternateContent>
        <mc:AlternateContent xmlns:mc="http://schemas.openxmlformats.org/markup-compatibility/2006">
          <mc:Choice Requires="x14">
            <control shapeId="2106" r:id="rId58" name="Check Box 58">
              <controlPr defaultSize="0" autoFill="0" autoLine="0" autoPict="0">
                <anchor moveWithCells="1">
                  <from>
                    <xdr:col>13</xdr:col>
                    <xdr:colOff>99060</xdr:colOff>
                    <xdr:row>16</xdr:row>
                    <xdr:rowOff>144780</xdr:rowOff>
                  </from>
                  <to>
                    <xdr:col>13</xdr:col>
                    <xdr:colOff>342900</xdr:colOff>
                    <xdr:row>18</xdr:row>
                    <xdr:rowOff>0</xdr:rowOff>
                  </to>
                </anchor>
              </controlPr>
            </control>
          </mc:Choice>
        </mc:AlternateContent>
        <mc:AlternateContent xmlns:mc="http://schemas.openxmlformats.org/markup-compatibility/2006">
          <mc:Choice Requires="x14">
            <control shapeId="2107" r:id="rId59" name="Check Box 59">
              <controlPr defaultSize="0" autoFill="0" autoLine="0" autoPict="0">
                <anchor moveWithCells="1">
                  <from>
                    <xdr:col>13</xdr:col>
                    <xdr:colOff>114300</xdr:colOff>
                    <xdr:row>18</xdr:row>
                    <xdr:rowOff>7620</xdr:rowOff>
                  </from>
                  <to>
                    <xdr:col>13</xdr:col>
                    <xdr:colOff>358140</xdr:colOff>
                    <xdr:row>19</xdr:row>
                    <xdr:rowOff>22860</xdr:rowOff>
                  </to>
                </anchor>
              </controlPr>
            </control>
          </mc:Choice>
        </mc:AlternateContent>
        <mc:AlternateContent xmlns:mc="http://schemas.openxmlformats.org/markup-compatibility/2006">
          <mc:Choice Requires="x14">
            <control shapeId="2108" r:id="rId60" name="Check Box 60">
              <controlPr defaultSize="0" autoFill="0" autoLine="0" autoPict="0">
                <anchor moveWithCells="1">
                  <from>
                    <xdr:col>13</xdr:col>
                    <xdr:colOff>106680</xdr:colOff>
                    <xdr:row>19</xdr:row>
                    <xdr:rowOff>7620</xdr:rowOff>
                  </from>
                  <to>
                    <xdr:col>13</xdr:col>
                    <xdr:colOff>350520</xdr:colOff>
                    <xdr:row>20</xdr:row>
                    <xdr:rowOff>22860</xdr:rowOff>
                  </to>
                </anchor>
              </controlPr>
            </control>
          </mc:Choice>
        </mc:AlternateContent>
        <mc:AlternateContent xmlns:mc="http://schemas.openxmlformats.org/markup-compatibility/2006">
          <mc:Choice Requires="x14">
            <control shapeId="2109" r:id="rId61" name="Check Box 61">
              <controlPr defaultSize="0" autoFill="0" autoLine="0" autoPict="0">
                <anchor moveWithCells="1">
                  <from>
                    <xdr:col>13</xdr:col>
                    <xdr:colOff>121920</xdr:colOff>
                    <xdr:row>21</xdr:row>
                    <xdr:rowOff>137160</xdr:rowOff>
                  </from>
                  <to>
                    <xdr:col>13</xdr:col>
                    <xdr:colOff>365760</xdr:colOff>
                    <xdr:row>22</xdr:row>
                    <xdr:rowOff>152400</xdr:rowOff>
                  </to>
                </anchor>
              </controlPr>
            </control>
          </mc:Choice>
        </mc:AlternateContent>
        <mc:AlternateContent xmlns:mc="http://schemas.openxmlformats.org/markup-compatibility/2006">
          <mc:Choice Requires="x14">
            <control shapeId="2110" r:id="rId62" name="Check Box 62">
              <controlPr defaultSize="0" autoFill="0" autoLine="0" autoPict="0">
                <anchor moveWithCells="1">
                  <from>
                    <xdr:col>13</xdr:col>
                    <xdr:colOff>114300</xdr:colOff>
                    <xdr:row>20</xdr:row>
                    <xdr:rowOff>144780</xdr:rowOff>
                  </from>
                  <to>
                    <xdr:col>13</xdr:col>
                    <xdr:colOff>358140</xdr:colOff>
                    <xdr:row>22</xdr:row>
                    <xdr:rowOff>0</xdr:rowOff>
                  </to>
                </anchor>
              </controlPr>
            </control>
          </mc:Choice>
        </mc:AlternateContent>
        <mc:AlternateContent xmlns:mc="http://schemas.openxmlformats.org/markup-compatibility/2006">
          <mc:Choice Requires="x14">
            <control shapeId="2112" r:id="rId63" name="Check Box 64">
              <controlPr defaultSize="0" autoFill="0" autoLine="0" autoPict="0">
                <anchor moveWithCells="1">
                  <from>
                    <xdr:col>14</xdr:col>
                    <xdr:colOff>129540</xdr:colOff>
                    <xdr:row>7</xdr:row>
                    <xdr:rowOff>495300</xdr:rowOff>
                  </from>
                  <to>
                    <xdr:col>14</xdr:col>
                    <xdr:colOff>373380</xdr:colOff>
                    <xdr:row>9</xdr:row>
                    <xdr:rowOff>15240</xdr:rowOff>
                  </to>
                </anchor>
              </controlPr>
            </control>
          </mc:Choice>
        </mc:AlternateContent>
        <mc:AlternateContent xmlns:mc="http://schemas.openxmlformats.org/markup-compatibility/2006">
          <mc:Choice Requires="x14">
            <control shapeId="2113" r:id="rId64" name="Check Box 65">
              <controlPr defaultSize="0" autoFill="0" autoLine="0" autoPict="0">
                <anchor moveWithCells="1">
                  <from>
                    <xdr:col>14</xdr:col>
                    <xdr:colOff>129540</xdr:colOff>
                    <xdr:row>8</xdr:row>
                    <xdr:rowOff>152400</xdr:rowOff>
                  </from>
                  <to>
                    <xdr:col>14</xdr:col>
                    <xdr:colOff>373380</xdr:colOff>
                    <xdr:row>10</xdr:row>
                    <xdr:rowOff>7620</xdr:rowOff>
                  </to>
                </anchor>
              </controlPr>
            </control>
          </mc:Choice>
        </mc:AlternateContent>
        <mc:AlternateContent xmlns:mc="http://schemas.openxmlformats.org/markup-compatibility/2006">
          <mc:Choice Requires="x14">
            <control shapeId="2114" r:id="rId65" name="Check Box 66">
              <controlPr defaultSize="0" autoFill="0" autoLine="0" autoPict="0">
                <anchor moveWithCells="1">
                  <from>
                    <xdr:col>14</xdr:col>
                    <xdr:colOff>114300</xdr:colOff>
                    <xdr:row>10</xdr:row>
                    <xdr:rowOff>7620</xdr:rowOff>
                  </from>
                  <to>
                    <xdr:col>14</xdr:col>
                    <xdr:colOff>358140</xdr:colOff>
                    <xdr:row>11</xdr:row>
                    <xdr:rowOff>22860</xdr:rowOff>
                  </to>
                </anchor>
              </controlPr>
            </control>
          </mc:Choice>
        </mc:AlternateContent>
        <mc:AlternateContent xmlns:mc="http://schemas.openxmlformats.org/markup-compatibility/2006">
          <mc:Choice Requires="x14">
            <control shapeId="2115" r:id="rId66" name="Check Box 67">
              <controlPr defaultSize="0" autoFill="0" autoLine="0" autoPict="0">
                <anchor moveWithCells="1">
                  <from>
                    <xdr:col>14</xdr:col>
                    <xdr:colOff>106680</xdr:colOff>
                    <xdr:row>10</xdr:row>
                    <xdr:rowOff>182880</xdr:rowOff>
                  </from>
                  <to>
                    <xdr:col>14</xdr:col>
                    <xdr:colOff>350520</xdr:colOff>
                    <xdr:row>12</xdr:row>
                    <xdr:rowOff>15240</xdr:rowOff>
                  </to>
                </anchor>
              </controlPr>
            </control>
          </mc:Choice>
        </mc:AlternateContent>
        <mc:AlternateContent xmlns:mc="http://schemas.openxmlformats.org/markup-compatibility/2006">
          <mc:Choice Requires="x14">
            <control shapeId="2116" r:id="rId67" name="Check Box 68">
              <controlPr defaultSize="0" autoFill="0" autoLine="0" autoPict="0">
                <anchor moveWithCells="1">
                  <from>
                    <xdr:col>14</xdr:col>
                    <xdr:colOff>114300</xdr:colOff>
                    <xdr:row>11</xdr:row>
                    <xdr:rowOff>129540</xdr:rowOff>
                  </from>
                  <to>
                    <xdr:col>14</xdr:col>
                    <xdr:colOff>358140</xdr:colOff>
                    <xdr:row>12</xdr:row>
                    <xdr:rowOff>144780</xdr:rowOff>
                  </to>
                </anchor>
              </controlPr>
            </control>
          </mc:Choice>
        </mc:AlternateContent>
        <mc:AlternateContent xmlns:mc="http://schemas.openxmlformats.org/markup-compatibility/2006">
          <mc:Choice Requires="x14">
            <control shapeId="2117" r:id="rId68" name="Check Box 69">
              <controlPr defaultSize="0" autoFill="0" autoLine="0" autoPict="0">
                <anchor moveWithCells="1">
                  <from>
                    <xdr:col>14</xdr:col>
                    <xdr:colOff>114300</xdr:colOff>
                    <xdr:row>12</xdr:row>
                    <xdr:rowOff>144780</xdr:rowOff>
                  </from>
                  <to>
                    <xdr:col>14</xdr:col>
                    <xdr:colOff>358140</xdr:colOff>
                    <xdr:row>14</xdr:row>
                    <xdr:rowOff>0</xdr:rowOff>
                  </to>
                </anchor>
              </controlPr>
            </control>
          </mc:Choice>
        </mc:AlternateContent>
        <mc:AlternateContent xmlns:mc="http://schemas.openxmlformats.org/markup-compatibility/2006">
          <mc:Choice Requires="x14">
            <control shapeId="2118" r:id="rId69" name="Check Box 70">
              <controlPr defaultSize="0" autoFill="0" autoLine="0" autoPict="0">
                <anchor moveWithCells="1">
                  <from>
                    <xdr:col>14</xdr:col>
                    <xdr:colOff>99060</xdr:colOff>
                    <xdr:row>13</xdr:row>
                    <xdr:rowOff>144780</xdr:rowOff>
                  </from>
                  <to>
                    <xdr:col>14</xdr:col>
                    <xdr:colOff>342900</xdr:colOff>
                    <xdr:row>15</xdr:row>
                    <xdr:rowOff>0</xdr:rowOff>
                  </to>
                </anchor>
              </controlPr>
            </control>
          </mc:Choice>
        </mc:AlternateContent>
        <mc:AlternateContent xmlns:mc="http://schemas.openxmlformats.org/markup-compatibility/2006">
          <mc:Choice Requires="x14">
            <control shapeId="2119" r:id="rId70" name="Check Box 71">
              <controlPr defaultSize="0" autoFill="0" autoLine="0" autoPict="0">
                <anchor moveWithCells="1">
                  <from>
                    <xdr:col>14</xdr:col>
                    <xdr:colOff>121920</xdr:colOff>
                    <xdr:row>14</xdr:row>
                    <xdr:rowOff>137160</xdr:rowOff>
                  </from>
                  <to>
                    <xdr:col>14</xdr:col>
                    <xdr:colOff>365760</xdr:colOff>
                    <xdr:row>15</xdr:row>
                    <xdr:rowOff>152400</xdr:rowOff>
                  </to>
                </anchor>
              </controlPr>
            </control>
          </mc:Choice>
        </mc:AlternateContent>
        <mc:AlternateContent xmlns:mc="http://schemas.openxmlformats.org/markup-compatibility/2006">
          <mc:Choice Requires="x14">
            <control shapeId="2120" r:id="rId71" name="Check Box 72">
              <controlPr defaultSize="0" autoFill="0" autoLine="0" autoPict="0">
                <anchor moveWithCells="1">
                  <from>
                    <xdr:col>14</xdr:col>
                    <xdr:colOff>114300</xdr:colOff>
                    <xdr:row>15</xdr:row>
                    <xdr:rowOff>144780</xdr:rowOff>
                  </from>
                  <to>
                    <xdr:col>14</xdr:col>
                    <xdr:colOff>358140</xdr:colOff>
                    <xdr:row>17</xdr:row>
                    <xdr:rowOff>0</xdr:rowOff>
                  </to>
                </anchor>
              </controlPr>
            </control>
          </mc:Choice>
        </mc:AlternateContent>
        <mc:AlternateContent xmlns:mc="http://schemas.openxmlformats.org/markup-compatibility/2006">
          <mc:Choice Requires="x14">
            <control shapeId="2121" r:id="rId72" name="Check Box 73">
              <controlPr defaultSize="0" autoFill="0" autoLine="0" autoPict="0">
                <anchor moveWithCells="1">
                  <from>
                    <xdr:col>14</xdr:col>
                    <xdr:colOff>99060</xdr:colOff>
                    <xdr:row>16</xdr:row>
                    <xdr:rowOff>144780</xdr:rowOff>
                  </from>
                  <to>
                    <xdr:col>14</xdr:col>
                    <xdr:colOff>342900</xdr:colOff>
                    <xdr:row>18</xdr:row>
                    <xdr:rowOff>0</xdr:rowOff>
                  </to>
                </anchor>
              </controlPr>
            </control>
          </mc:Choice>
        </mc:AlternateContent>
        <mc:AlternateContent xmlns:mc="http://schemas.openxmlformats.org/markup-compatibility/2006">
          <mc:Choice Requires="x14">
            <control shapeId="2122" r:id="rId73" name="Check Box 74">
              <controlPr defaultSize="0" autoFill="0" autoLine="0" autoPict="0">
                <anchor moveWithCells="1">
                  <from>
                    <xdr:col>14</xdr:col>
                    <xdr:colOff>114300</xdr:colOff>
                    <xdr:row>18</xdr:row>
                    <xdr:rowOff>7620</xdr:rowOff>
                  </from>
                  <to>
                    <xdr:col>14</xdr:col>
                    <xdr:colOff>358140</xdr:colOff>
                    <xdr:row>19</xdr:row>
                    <xdr:rowOff>22860</xdr:rowOff>
                  </to>
                </anchor>
              </controlPr>
            </control>
          </mc:Choice>
        </mc:AlternateContent>
        <mc:AlternateContent xmlns:mc="http://schemas.openxmlformats.org/markup-compatibility/2006">
          <mc:Choice Requires="x14">
            <control shapeId="2123" r:id="rId74" name="Check Box 75">
              <controlPr defaultSize="0" autoFill="0" autoLine="0" autoPict="0">
                <anchor moveWithCells="1">
                  <from>
                    <xdr:col>14</xdr:col>
                    <xdr:colOff>106680</xdr:colOff>
                    <xdr:row>19</xdr:row>
                    <xdr:rowOff>7620</xdr:rowOff>
                  </from>
                  <to>
                    <xdr:col>14</xdr:col>
                    <xdr:colOff>350520</xdr:colOff>
                    <xdr:row>20</xdr:row>
                    <xdr:rowOff>22860</xdr:rowOff>
                  </to>
                </anchor>
              </controlPr>
            </control>
          </mc:Choice>
        </mc:AlternateContent>
        <mc:AlternateContent xmlns:mc="http://schemas.openxmlformats.org/markup-compatibility/2006">
          <mc:Choice Requires="x14">
            <control shapeId="2124" r:id="rId75" name="Check Box 76">
              <controlPr defaultSize="0" autoFill="0" autoLine="0" autoPict="0">
                <anchor moveWithCells="1">
                  <from>
                    <xdr:col>14</xdr:col>
                    <xdr:colOff>121920</xdr:colOff>
                    <xdr:row>21</xdr:row>
                    <xdr:rowOff>137160</xdr:rowOff>
                  </from>
                  <to>
                    <xdr:col>14</xdr:col>
                    <xdr:colOff>365760</xdr:colOff>
                    <xdr:row>22</xdr:row>
                    <xdr:rowOff>152400</xdr:rowOff>
                  </to>
                </anchor>
              </controlPr>
            </control>
          </mc:Choice>
        </mc:AlternateContent>
        <mc:AlternateContent xmlns:mc="http://schemas.openxmlformats.org/markup-compatibility/2006">
          <mc:Choice Requires="x14">
            <control shapeId="2125" r:id="rId76" name="Check Box 77">
              <controlPr defaultSize="0" autoFill="0" autoLine="0" autoPict="0">
                <anchor moveWithCells="1">
                  <from>
                    <xdr:col>14</xdr:col>
                    <xdr:colOff>114300</xdr:colOff>
                    <xdr:row>20</xdr:row>
                    <xdr:rowOff>144780</xdr:rowOff>
                  </from>
                  <to>
                    <xdr:col>14</xdr:col>
                    <xdr:colOff>358140</xdr:colOff>
                    <xdr:row>22</xdr:row>
                    <xdr:rowOff>0</xdr:rowOff>
                  </to>
                </anchor>
              </controlPr>
            </control>
          </mc:Choice>
        </mc:AlternateContent>
        <mc:AlternateContent xmlns:mc="http://schemas.openxmlformats.org/markup-compatibility/2006">
          <mc:Choice Requires="x14">
            <control shapeId="2126" r:id="rId77" name="Check Box 78">
              <controlPr defaultSize="0" autoFill="0" autoLine="0" autoPict="0">
                <anchor moveWithCells="1">
                  <from>
                    <xdr:col>14</xdr:col>
                    <xdr:colOff>106680</xdr:colOff>
                    <xdr:row>19</xdr:row>
                    <xdr:rowOff>129540</xdr:rowOff>
                  </from>
                  <to>
                    <xdr:col>14</xdr:col>
                    <xdr:colOff>350520</xdr:colOff>
                    <xdr:row>20</xdr:row>
                    <xdr:rowOff>144780</xdr:rowOff>
                  </to>
                </anchor>
              </controlPr>
            </control>
          </mc:Choice>
        </mc:AlternateContent>
        <mc:AlternateContent xmlns:mc="http://schemas.openxmlformats.org/markup-compatibility/2006">
          <mc:Choice Requires="x14">
            <control shapeId="2127" r:id="rId78" name="Check Box 79">
              <controlPr defaultSize="0" autoFill="0" autoLine="0" autoPict="0">
                <anchor moveWithCells="1">
                  <from>
                    <xdr:col>15</xdr:col>
                    <xdr:colOff>129540</xdr:colOff>
                    <xdr:row>7</xdr:row>
                    <xdr:rowOff>495300</xdr:rowOff>
                  </from>
                  <to>
                    <xdr:col>15</xdr:col>
                    <xdr:colOff>373380</xdr:colOff>
                    <xdr:row>9</xdr:row>
                    <xdr:rowOff>15240</xdr:rowOff>
                  </to>
                </anchor>
              </controlPr>
            </control>
          </mc:Choice>
        </mc:AlternateContent>
        <mc:AlternateContent xmlns:mc="http://schemas.openxmlformats.org/markup-compatibility/2006">
          <mc:Choice Requires="x14">
            <control shapeId="2128" r:id="rId79" name="Check Box 80">
              <controlPr defaultSize="0" autoFill="0" autoLine="0" autoPict="0">
                <anchor moveWithCells="1">
                  <from>
                    <xdr:col>15</xdr:col>
                    <xdr:colOff>129540</xdr:colOff>
                    <xdr:row>8</xdr:row>
                    <xdr:rowOff>152400</xdr:rowOff>
                  </from>
                  <to>
                    <xdr:col>15</xdr:col>
                    <xdr:colOff>373380</xdr:colOff>
                    <xdr:row>10</xdr:row>
                    <xdr:rowOff>7620</xdr:rowOff>
                  </to>
                </anchor>
              </controlPr>
            </control>
          </mc:Choice>
        </mc:AlternateContent>
        <mc:AlternateContent xmlns:mc="http://schemas.openxmlformats.org/markup-compatibility/2006">
          <mc:Choice Requires="x14">
            <control shapeId="2129" r:id="rId80" name="Check Box 81">
              <controlPr defaultSize="0" autoFill="0" autoLine="0" autoPict="0">
                <anchor moveWithCells="1">
                  <from>
                    <xdr:col>15</xdr:col>
                    <xdr:colOff>114300</xdr:colOff>
                    <xdr:row>10</xdr:row>
                    <xdr:rowOff>7620</xdr:rowOff>
                  </from>
                  <to>
                    <xdr:col>15</xdr:col>
                    <xdr:colOff>358140</xdr:colOff>
                    <xdr:row>11</xdr:row>
                    <xdr:rowOff>22860</xdr:rowOff>
                  </to>
                </anchor>
              </controlPr>
            </control>
          </mc:Choice>
        </mc:AlternateContent>
        <mc:AlternateContent xmlns:mc="http://schemas.openxmlformats.org/markup-compatibility/2006">
          <mc:Choice Requires="x14">
            <control shapeId="2130" r:id="rId81" name="Check Box 82">
              <controlPr defaultSize="0" autoFill="0" autoLine="0" autoPict="0">
                <anchor moveWithCells="1">
                  <from>
                    <xdr:col>15</xdr:col>
                    <xdr:colOff>106680</xdr:colOff>
                    <xdr:row>10</xdr:row>
                    <xdr:rowOff>182880</xdr:rowOff>
                  </from>
                  <to>
                    <xdr:col>15</xdr:col>
                    <xdr:colOff>350520</xdr:colOff>
                    <xdr:row>12</xdr:row>
                    <xdr:rowOff>15240</xdr:rowOff>
                  </to>
                </anchor>
              </controlPr>
            </control>
          </mc:Choice>
        </mc:AlternateContent>
        <mc:AlternateContent xmlns:mc="http://schemas.openxmlformats.org/markup-compatibility/2006">
          <mc:Choice Requires="x14">
            <control shapeId="2131" r:id="rId82" name="Check Box 83">
              <controlPr defaultSize="0" autoFill="0" autoLine="0" autoPict="0">
                <anchor moveWithCells="1">
                  <from>
                    <xdr:col>15</xdr:col>
                    <xdr:colOff>114300</xdr:colOff>
                    <xdr:row>11</xdr:row>
                    <xdr:rowOff>129540</xdr:rowOff>
                  </from>
                  <to>
                    <xdr:col>15</xdr:col>
                    <xdr:colOff>358140</xdr:colOff>
                    <xdr:row>12</xdr:row>
                    <xdr:rowOff>144780</xdr:rowOff>
                  </to>
                </anchor>
              </controlPr>
            </control>
          </mc:Choice>
        </mc:AlternateContent>
        <mc:AlternateContent xmlns:mc="http://schemas.openxmlformats.org/markup-compatibility/2006">
          <mc:Choice Requires="x14">
            <control shapeId="2132" r:id="rId83" name="Check Box 84">
              <controlPr defaultSize="0" autoFill="0" autoLine="0" autoPict="0">
                <anchor moveWithCells="1">
                  <from>
                    <xdr:col>15</xdr:col>
                    <xdr:colOff>114300</xdr:colOff>
                    <xdr:row>12</xdr:row>
                    <xdr:rowOff>144780</xdr:rowOff>
                  </from>
                  <to>
                    <xdr:col>15</xdr:col>
                    <xdr:colOff>358140</xdr:colOff>
                    <xdr:row>14</xdr:row>
                    <xdr:rowOff>0</xdr:rowOff>
                  </to>
                </anchor>
              </controlPr>
            </control>
          </mc:Choice>
        </mc:AlternateContent>
        <mc:AlternateContent xmlns:mc="http://schemas.openxmlformats.org/markup-compatibility/2006">
          <mc:Choice Requires="x14">
            <control shapeId="2133" r:id="rId84" name="Check Box 85">
              <controlPr defaultSize="0" autoFill="0" autoLine="0" autoPict="0">
                <anchor moveWithCells="1">
                  <from>
                    <xdr:col>15</xdr:col>
                    <xdr:colOff>99060</xdr:colOff>
                    <xdr:row>13</xdr:row>
                    <xdr:rowOff>144780</xdr:rowOff>
                  </from>
                  <to>
                    <xdr:col>15</xdr:col>
                    <xdr:colOff>342900</xdr:colOff>
                    <xdr:row>15</xdr:row>
                    <xdr:rowOff>0</xdr:rowOff>
                  </to>
                </anchor>
              </controlPr>
            </control>
          </mc:Choice>
        </mc:AlternateContent>
        <mc:AlternateContent xmlns:mc="http://schemas.openxmlformats.org/markup-compatibility/2006">
          <mc:Choice Requires="x14">
            <control shapeId="2134" r:id="rId85" name="Check Box 86">
              <controlPr defaultSize="0" autoFill="0" autoLine="0" autoPict="0">
                <anchor moveWithCells="1">
                  <from>
                    <xdr:col>15</xdr:col>
                    <xdr:colOff>121920</xdr:colOff>
                    <xdr:row>14</xdr:row>
                    <xdr:rowOff>137160</xdr:rowOff>
                  </from>
                  <to>
                    <xdr:col>15</xdr:col>
                    <xdr:colOff>365760</xdr:colOff>
                    <xdr:row>15</xdr:row>
                    <xdr:rowOff>152400</xdr:rowOff>
                  </to>
                </anchor>
              </controlPr>
            </control>
          </mc:Choice>
        </mc:AlternateContent>
        <mc:AlternateContent xmlns:mc="http://schemas.openxmlformats.org/markup-compatibility/2006">
          <mc:Choice Requires="x14">
            <control shapeId="2135" r:id="rId86" name="Check Box 87">
              <controlPr defaultSize="0" autoFill="0" autoLine="0" autoPict="0">
                <anchor moveWithCells="1">
                  <from>
                    <xdr:col>15</xdr:col>
                    <xdr:colOff>114300</xdr:colOff>
                    <xdr:row>15</xdr:row>
                    <xdr:rowOff>144780</xdr:rowOff>
                  </from>
                  <to>
                    <xdr:col>15</xdr:col>
                    <xdr:colOff>358140</xdr:colOff>
                    <xdr:row>17</xdr:row>
                    <xdr:rowOff>0</xdr:rowOff>
                  </to>
                </anchor>
              </controlPr>
            </control>
          </mc:Choice>
        </mc:AlternateContent>
        <mc:AlternateContent xmlns:mc="http://schemas.openxmlformats.org/markup-compatibility/2006">
          <mc:Choice Requires="x14">
            <control shapeId="2136" r:id="rId87" name="Check Box 88">
              <controlPr defaultSize="0" autoFill="0" autoLine="0" autoPict="0">
                <anchor moveWithCells="1">
                  <from>
                    <xdr:col>15</xdr:col>
                    <xdr:colOff>99060</xdr:colOff>
                    <xdr:row>16</xdr:row>
                    <xdr:rowOff>144780</xdr:rowOff>
                  </from>
                  <to>
                    <xdr:col>15</xdr:col>
                    <xdr:colOff>342900</xdr:colOff>
                    <xdr:row>18</xdr:row>
                    <xdr:rowOff>0</xdr:rowOff>
                  </to>
                </anchor>
              </controlPr>
            </control>
          </mc:Choice>
        </mc:AlternateContent>
        <mc:AlternateContent xmlns:mc="http://schemas.openxmlformats.org/markup-compatibility/2006">
          <mc:Choice Requires="x14">
            <control shapeId="2137" r:id="rId88" name="Check Box 89">
              <controlPr defaultSize="0" autoFill="0" autoLine="0" autoPict="0">
                <anchor moveWithCells="1">
                  <from>
                    <xdr:col>15</xdr:col>
                    <xdr:colOff>114300</xdr:colOff>
                    <xdr:row>18</xdr:row>
                    <xdr:rowOff>7620</xdr:rowOff>
                  </from>
                  <to>
                    <xdr:col>15</xdr:col>
                    <xdr:colOff>358140</xdr:colOff>
                    <xdr:row>19</xdr:row>
                    <xdr:rowOff>22860</xdr:rowOff>
                  </to>
                </anchor>
              </controlPr>
            </control>
          </mc:Choice>
        </mc:AlternateContent>
        <mc:AlternateContent xmlns:mc="http://schemas.openxmlformats.org/markup-compatibility/2006">
          <mc:Choice Requires="x14">
            <control shapeId="2138" r:id="rId89" name="Check Box 90">
              <controlPr defaultSize="0" autoFill="0" autoLine="0" autoPict="0">
                <anchor moveWithCells="1">
                  <from>
                    <xdr:col>15</xdr:col>
                    <xdr:colOff>106680</xdr:colOff>
                    <xdr:row>19</xdr:row>
                    <xdr:rowOff>7620</xdr:rowOff>
                  </from>
                  <to>
                    <xdr:col>15</xdr:col>
                    <xdr:colOff>350520</xdr:colOff>
                    <xdr:row>20</xdr:row>
                    <xdr:rowOff>22860</xdr:rowOff>
                  </to>
                </anchor>
              </controlPr>
            </control>
          </mc:Choice>
        </mc:AlternateContent>
        <mc:AlternateContent xmlns:mc="http://schemas.openxmlformats.org/markup-compatibility/2006">
          <mc:Choice Requires="x14">
            <control shapeId="2139" r:id="rId90" name="Check Box 91">
              <controlPr defaultSize="0" autoFill="0" autoLine="0" autoPict="0">
                <anchor moveWithCells="1">
                  <from>
                    <xdr:col>15</xdr:col>
                    <xdr:colOff>121920</xdr:colOff>
                    <xdr:row>21</xdr:row>
                    <xdr:rowOff>137160</xdr:rowOff>
                  </from>
                  <to>
                    <xdr:col>15</xdr:col>
                    <xdr:colOff>365760</xdr:colOff>
                    <xdr:row>22</xdr:row>
                    <xdr:rowOff>152400</xdr:rowOff>
                  </to>
                </anchor>
              </controlPr>
            </control>
          </mc:Choice>
        </mc:AlternateContent>
        <mc:AlternateContent xmlns:mc="http://schemas.openxmlformats.org/markup-compatibility/2006">
          <mc:Choice Requires="x14">
            <control shapeId="2140" r:id="rId91" name="Check Box 92">
              <controlPr defaultSize="0" autoFill="0" autoLine="0" autoPict="0">
                <anchor moveWithCells="1">
                  <from>
                    <xdr:col>15</xdr:col>
                    <xdr:colOff>114300</xdr:colOff>
                    <xdr:row>20</xdr:row>
                    <xdr:rowOff>144780</xdr:rowOff>
                  </from>
                  <to>
                    <xdr:col>15</xdr:col>
                    <xdr:colOff>358140</xdr:colOff>
                    <xdr:row>22</xdr:row>
                    <xdr:rowOff>0</xdr:rowOff>
                  </to>
                </anchor>
              </controlPr>
            </control>
          </mc:Choice>
        </mc:AlternateContent>
        <mc:AlternateContent xmlns:mc="http://schemas.openxmlformats.org/markup-compatibility/2006">
          <mc:Choice Requires="x14">
            <control shapeId="2141" r:id="rId92" name="Check Box 93">
              <controlPr defaultSize="0" autoFill="0" autoLine="0" autoPict="0">
                <anchor moveWithCells="1">
                  <from>
                    <xdr:col>15</xdr:col>
                    <xdr:colOff>106680</xdr:colOff>
                    <xdr:row>19</xdr:row>
                    <xdr:rowOff>129540</xdr:rowOff>
                  </from>
                  <to>
                    <xdr:col>15</xdr:col>
                    <xdr:colOff>350520</xdr:colOff>
                    <xdr:row>20</xdr:row>
                    <xdr:rowOff>144780</xdr:rowOff>
                  </to>
                </anchor>
              </controlPr>
            </control>
          </mc:Choice>
        </mc:AlternateContent>
        <mc:AlternateContent xmlns:mc="http://schemas.openxmlformats.org/markup-compatibility/2006">
          <mc:Choice Requires="x14">
            <control shapeId="2142" r:id="rId93" name="Check Box 94">
              <controlPr defaultSize="0" autoFill="0" autoLine="0" autoPict="0">
                <anchor moveWithCells="1">
                  <from>
                    <xdr:col>16</xdr:col>
                    <xdr:colOff>129540</xdr:colOff>
                    <xdr:row>7</xdr:row>
                    <xdr:rowOff>495300</xdr:rowOff>
                  </from>
                  <to>
                    <xdr:col>16</xdr:col>
                    <xdr:colOff>373380</xdr:colOff>
                    <xdr:row>9</xdr:row>
                    <xdr:rowOff>15240</xdr:rowOff>
                  </to>
                </anchor>
              </controlPr>
            </control>
          </mc:Choice>
        </mc:AlternateContent>
        <mc:AlternateContent xmlns:mc="http://schemas.openxmlformats.org/markup-compatibility/2006">
          <mc:Choice Requires="x14">
            <control shapeId="2143" r:id="rId94" name="Check Box 95">
              <controlPr defaultSize="0" autoFill="0" autoLine="0" autoPict="0">
                <anchor moveWithCells="1">
                  <from>
                    <xdr:col>16</xdr:col>
                    <xdr:colOff>129540</xdr:colOff>
                    <xdr:row>8</xdr:row>
                    <xdr:rowOff>152400</xdr:rowOff>
                  </from>
                  <to>
                    <xdr:col>16</xdr:col>
                    <xdr:colOff>373380</xdr:colOff>
                    <xdr:row>10</xdr:row>
                    <xdr:rowOff>7620</xdr:rowOff>
                  </to>
                </anchor>
              </controlPr>
            </control>
          </mc:Choice>
        </mc:AlternateContent>
        <mc:AlternateContent xmlns:mc="http://schemas.openxmlformats.org/markup-compatibility/2006">
          <mc:Choice Requires="x14">
            <control shapeId="2144" r:id="rId95" name="Check Box 96">
              <controlPr defaultSize="0" autoFill="0" autoLine="0" autoPict="0">
                <anchor moveWithCells="1">
                  <from>
                    <xdr:col>16</xdr:col>
                    <xdr:colOff>114300</xdr:colOff>
                    <xdr:row>10</xdr:row>
                    <xdr:rowOff>7620</xdr:rowOff>
                  </from>
                  <to>
                    <xdr:col>16</xdr:col>
                    <xdr:colOff>358140</xdr:colOff>
                    <xdr:row>11</xdr:row>
                    <xdr:rowOff>22860</xdr:rowOff>
                  </to>
                </anchor>
              </controlPr>
            </control>
          </mc:Choice>
        </mc:AlternateContent>
        <mc:AlternateContent xmlns:mc="http://schemas.openxmlformats.org/markup-compatibility/2006">
          <mc:Choice Requires="x14">
            <control shapeId="2145" r:id="rId96" name="Check Box 97">
              <controlPr defaultSize="0" autoFill="0" autoLine="0" autoPict="0">
                <anchor moveWithCells="1">
                  <from>
                    <xdr:col>16</xdr:col>
                    <xdr:colOff>106680</xdr:colOff>
                    <xdr:row>10</xdr:row>
                    <xdr:rowOff>182880</xdr:rowOff>
                  </from>
                  <to>
                    <xdr:col>16</xdr:col>
                    <xdr:colOff>350520</xdr:colOff>
                    <xdr:row>12</xdr:row>
                    <xdr:rowOff>15240</xdr:rowOff>
                  </to>
                </anchor>
              </controlPr>
            </control>
          </mc:Choice>
        </mc:AlternateContent>
        <mc:AlternateContent xmlns:mc="http://schemas.openxmlformats.org/markup-compatibility/2006">
          <mc:Choice Requires="x14">
            <control shapeId="2146" r:id="rId97" name="Check Box 98">
              <controlPr defaultSize="0" autoFill="0" autoLine="0" autoPict="0">
                <anchor moveWithCells="1">
                  <from>
                    <xdr:col>16</xdr:col>
                    <xdr:colOff>114300</xdr:colOff>
                    <xdr:row>11</xdr:row>
                    <xdr:rowOff>129540</xdr:rowOff>
                  </from>
                  <to>
                    <xdr:col>16</xdr:col>
                    <xdr:colOff>358140</xdr:colOff>
                    <xdr:row>12</xdr:row>
                    <xdr:rowOff>144780</xdr:rowOff>
                  </to>
                </anchor>
              </controlPr>
            </control>
          </mc:Choice>
        </mc:AlternateContent>
        <mc:AlternateContent xmlns:mc="http://schemas.openxmlformats.org/markup-compatibility/2006">
          <mc:Choice Requires="x14">
            <control shapeId="2147" r:id="rId98" name="Check Box 99">
              <controlPr defaultSize="0" autoFill="0" autoLine="0" autoPict="0">
                <anchor moveWithCells="1">
                  <from>
                    <xdr:col>16</xdr:col>
                    <xdr:colOff>114300</xdr:colOff>
                    <xdr:row>12</xdr:row>
                    <xdr:rowOff>144780</xdr:rowOff>
                  </from>
                  <to>
                    <xdr:col>16</xdr:col>
                    <xdr:colOff>358140</xdr:colOff>
                    <xdr:row>14</xdr:row>
                    <xdr:rowOff>0</xdr:rowOff>
                  </to>
                </anchor>
              </controlPr>
            </control>
          </mc:Choice>
        </mc:AlternateContent>
        <mc:AlternateContent xmlns:mc="http://schemas.openxmlformats.org/markup-compatibility/2006">
          <mc:Choice Requires="x14">
            <control shapeId="2148" r:id="rId99" name="Check Box 100">
              <controlPr defaultSize="0" autoFill="0" autoLine="0" autoPict="0">
                <anchor moveWithCells="1">
                  <from>
                    <xdr:col>16</xdr:col>
                    <xdr:colOff>99060</xdr:colOff>
                    <xdr:row>13</xdr:row>
                    <xdr:rowOff>144780</xdr:rowOff>
                  </from>
                  <to>
                    <xdr:col>16</xdr:col>
                    <xdr:colOff>342900</xdr:colOff>
                    <xdr:row>15</xdr:row>
                    <xdr:rowOff>0</xdr:rowOff>
                  </to>
                </anchor>
              </controlPr>
            </control>
          </mc:Choice>
        </mc:AlternateContent>
        <mc:AlternateContent xmlns:mc="http://schemas.openxmlformats.org/markup-compatibility/2006">
          <mc:Choice Requires="x14">
            <control shapeId="2149" r:id="rId100" name="Check Box 101">
              <controlPr defaultSize="0" autoFill="0" autoLine="0" autoPict="0">
                <anchor moveWithCells="1">
                  <from>
                    <xdr:col>16</xdr:col>
                    <xdr:colOff>121920</xdr:colOff>
                    <xdr:row>14</xdr:row>
                    <xdr:rowOff>137160</xdr:rowOff>
                  </from>
                  <to>
                    <xdr:col>16</xdr:col>
                    <xdr:colOff>365760</xdr:colOff>
                    <xdr:row>15</xdr:row>
                    <xdr:rowOff>152400</xdr:rowOff>
                  </to>
                </anchor>
              </controlPr>
            </control>
          </mc:Choice>
        </mc:AlternateContent>
        <mc:AlternateContent xmlns:mc="http://schemas.openxmlformats.org/markup-compatibility/2006">
          <mc:Choice Requires="x14">
            <control shapeId="2150" r:id="rId101" name="Check Box 102">
              <controlPr defaultSize="0" autoFill="0" autoLine="0" autoPict="0">
                <anchor moveWithCells="1">
                  <from>
                    <xdr:col>16</xdr:col>
                    <xdr:colOff>114300</xdr:colOff>
                    <xdr:row>15</xdr:row>
                    <xdr:rowOff>144780</xdr:rowOff>
                  </from>
                  <to>
                    <xdr:col>16</xdr:col>
                    <xdr:colOff>358140</xdr:colOff>
                    <xdr:row>17</xdr:row>
                    <xdr:rowOff>0</xdr:rowOff>
                  </to>
                </anchor>
              </controlPr>
            </control>
          </mc:Choice>
        </mc:AlternateContent>
        <mc:AlternateContent xmlns:mc="http://schemas.openxmlformats.org/markup-compatibility/2006">
          <mc:Choice Requires="x14">
            <control shapeId="2151" r:id="rId102" name="Check Box 103">
              <controlPr defaultSize="0" autoFill="0" autoLine="0" autoPict="0">
                <anchor moveWithCells="1">
                  <from>
                    <xdr:col>16</xdr:col>
                    <xdr:colOff>99060</xdr:colOff>
                    <xdr:row>16</xdr:row>
                    <xdr:rowOff>144780</xdr:rowOff>
                  </from>
                  <to>
                    <xdr:col>16</xdr:col>
                    <xdr:colOff>342900</xdr:colOff>
                    <xdr:row>18</xdr:row>
                    <xdr:rowOff>0</xdr:rowOff>
                  </to>
                </anchor>
              </controlPr>
            </control>
          </mc:Choice>
        </mc:AlternateContent>
        <mc:AlternateContent xmlns:mc="http://schemas.openxmlformats.org/markup-compatibility/2006">
          <mc:Choice Requires="x14">
            <control shapeId="2152" r:id="rId103" name="Check Box 104">
              <controlPr defaultSize="0" autoFill="0" autoLine="0" autoPict="0">
                <anchor moveWithCells="1">
                  <from>
                    <xdr:col>16</xdr:col>
                    <xdr:colOff>114300</xdr:colOff>
                    <xdr:row>18</xdr:row>
                    <xdr:rowOff>7620</xdr:rowOff>
                  </from>
                  <to>
                    <xdr:col>16</xdr:col>
                    <xdr:colOff>358140</xdr:colOff>
                    <xdr:row>19</xdr:row>
                    <xdr:rowOff>22860</xdr:rowOff>
                  </to>
                </anchor>
              </controlPr>
            </control>
          </mc:Choice>
        </mc:AlternateContent>
        <mc:AlternateContent xmlns:mc="http://schemas.openxmlformats.org/markup-compatibility/2006">
          <mc:Choice Requires="x14">
            <control shapeId="2153" r:id="rId104" name="Check Box 105">
              <controlPr defaultSize="0" autoFill="0" autoLine="0" autoPict="0">
                <anchor moveWithCells="1">
                  <from>
                    <xdr:col>16</xdr:col>
                    <xdr:colOff>106680</xdr:colOff>
                    <xdr:row>19</xdr:row>
                    <xdr:rowOff>7620</xdr:rowOff>
                  </from>
                  <to>
                    <xdr:col>16</xdr:col>
                    <xdr:colOff>350520</xdr:colOff>
                    <xdr:row>20</xdr:row>
                    <xdr:rowOff>22860</xdr:rowOff>
                  </to>
                </anchor>
              </controlPr>
            </control>
          </mc:Choice>
        </mc:AlternateContent>
        <mc:AlternateContent xmlns:mc="http://schemas.openxmlformats.org/markup-compatibility/2006">
          <mc:Choice Requires="x14">
            <control shapeId="2154" r:id="rId105" name="Check Box 106">
              <controlPr defaultSize="0" autoFill="0" autoLine="0" autoPict="0">
                <anchor moveWithCells="1">
                  <from>
                    <xdr:col>16</xdr:col>
                    <xdr:colOff>121920</xdr:colOff>
                    <xdr:row>21</xdr:row>
                    <xdr:rowOff>137160</xdr:rowOff>
                  </from>
                  <to>
                    <xdr:col>16</xdr:col>
                    <xdr:colOff>365760</xdr:colOff>
                    <xdr:row>22</xdr:row>
                    <xdr:rowOff>152400</xdr:rowOff>
                  </to>
                </anchor>
              </controlPr>
            </control>
          </mc:Choice>
        </mc:AlternateContent>
        <mc:AlternateContent xmlns:mc="http://schemas.openxmlformats.org/markup-compatibility/2006">
          <mc:Choice Requires="x14">
            <control shapeId="2155" r:id="rId106" name="Check Box 107">
              <controlPr defaultSize="0" autoFill="0" autoLine="0" autoPict="0">
                <anchor moveWithCells="1">
                  <from>
                    <xdr:col>16</xdr:col>
                    <xdr:colOff>114300</xdr:colOff>
                    <xdr:row>20</xdr:row>
                    <xdr:rowOff>144780</xdr:rowOff>
                  </from>
                  <to>
                    <xdr:col>16</xdr:col>
                    <xdr:colOff>358140</xdr:colOff>
                    <xdr:row>22</xdr:row>
                    <xdr:rowOff>0</xdr:rowOff>
                  </to>
                </anchor>
              </controlPr>
            </control>
          </mc:Choice>
        </mc:AlternateContent>
        <mc:AlternateContent xmlns:mc="http://schemas.openxmlformats.org/markup-compatibility/2006">
          <mc:Choice Requires="x14">
            <control shapeId="2156" r:id="rId107" name="Check Box 108">
              <controlPr defaultSize="0" autoFill="0" autoLine="0" autoPict="0">
                <anchor moveWithCells="1">
                  <from>
                    <xdr:col>16</xdr:col>
                    <xdr:colOff>106680</xdr:colOff>
                    <xdr:row>19</xdr:row>
                    <xdr:rowOff>129540</xdr:rowOff>
                  </from>
                  <to>
                    <xdr:col>16</xdr:col>
                    <xdr:colOff>350520</xdr:colOff>
                    <xdr:row>20</xdr:row>
                    <xdr:rowOff>144780</xdr:rowOff>
                  </to>
                </anchor>
              </controlPr>
            </control>
          </mc:Choice>
        </mc:AlternateContent>
        <mc:AlternateContent xmlns:mc="http://schemas.openxmlformats.org/markup-compatibility/2006">
          <mc:Choice Requires="x14">
            <control shapeId="2157" r:id="rId108" name="Check Box 109">
              <controlPr defaultSize="0" autoFill="0" autoLine="0" autoPict="0">
                <anchor moveWithCells="1">
                  <from>
                    <xdr:col>17</xdr:col>
                    <xdr:colOff>129540</xdr:colOff>
                    <xdr:row>7</xdr:row>
                    <xdr:rowOff>495300</xdr:rowOff>
                  </from>
                  <to>
                    <xdr:col>17</xdr:col>
                    <xdr:colOff>373380</xdr:colOff>
                    <xdr:row>9</xdr:row>
                    <xdr:rowOff>15240</xdr:rowOff>
                  </to>
                </anchor>
              </controlPr>
            </control>
          </mc:Choice>
        </mc:AlternateContent>
        <mc:AlternateContent xmlns:mc="http://schemas.openxmlformats.org/markup-compatibility/2006">
          <mc:Choice Requires="x14">
            <control shapeId="2158" r:id="rId109" name="Check Box 110">
              <controlPr defaultSize="0" autoFill="0" autoLine="0" autoPict="0">
                <anchor moveWithCells="1">
                  <from>
                    <xdr:col>17</xdr:col>
                    <xdr:colOff>129540</xdr:colOff>
                    <xdr:row>8</xdr:row>
                    <xdr:rowOff>152400</xdr:rowOff>
                  </from>
                  <to>
                    <xdr:col>17</xdr:col>
                    <xdr:colOff>373380</xdr:colOff>
                    <xdr:row>10</xdr:row>
                    <xdr:rowOff>7620</xdr:rowOff>
                  </to>
                </anchor>
              </controlPr>
            </control>
          </mc:Choice>
        </mc:AlternateContent>
        <mc:AlternateContent xmlns:mc="http://schemas.openxmlformats.org/markup-compatibility/2006">
          <mc:Choice Requires="x14">
            <control shapeId="2159" r:id="rId110" name="Check Box 111">
              <controlPr defaultSize="0" autoFill="0" autoLine="0" autoPict="0">
                <anchor moveWithCells="1">
                  <from>
                    <xdr:col>17</xdr:col>
                    <xdr:colOff>114300</xdr:colOff>
                    <xdr:row>10</xdr:row>
                    <xdr:rowOff>7620</xdr:rowOff>
                  </from>
                  <to>
                    <xdr:col>17</xdr:col>
                    <xdr:colOff>358140</xdr:colOff>
                    <xdr:row>11</xdr:row>
                    <xdr:rowOff>22860</xdr:rowOff>
                  </to>
                </anchor>
              </controlPr>
            </control>
          </mc:Choice>
        </mc:AlternateContent>
        <mc:AlternateContent xmlns:mc="http://schemas.openxmlformats.org/markup-compatibility/2006">
          <mc:Choice Requires="x14">
            <control shapeId="2160" r:id="rId111" name="Check Box 112">
              <controlPr defaultSize="0" autoFill="0" autoLine="0" autoPict="0">
                <anchor moveWithCells="1">
                  <from>
                    <xdr:col>17</xdr:col>
                    <xdr:colOff>106680</xdr:colOff>
                    <xdr:row>10</xdr:row>
                    <xdr:rowOff>182880</xdr:rowOff>
                  </from>
                  <to>
                    <xdr:col>17</xdr:col>
                    <xdr:colOff>350520</xdr:colOff>
                    <xdr:row>12</xdr:row>
                    <xdr:rowOff>15240</xdr:rowOff>
                  </to>
                </anchor>
              </controlPr>
            </control>
          </mc:Choice>
        </mc:AlternateContent>
        <mc:AlternateContent xmlns:mc="http://schemas.openxmlformats.org/markup-compatibility/2006">
          <mc:Choice Requires="x14">
            <control shapeId="2161" r:id="rId112" name="Check Box 113">
              <controlPr defaultSize="0" autoFill="0" autoLine="0" autoPict="0">
                <anchor moveWithCells="1">
                  <from>
                    <xdr:col>17</xdr:col>
                    <xdr:colOff>114300</xdr:colOff>
                    <xdr:row>11</xdr:row>
                    <xdr:rowOff>129540</xdr:rowOff>
                  </from>
                  <to>
                    <xdr:col>17</xdr:col>
                    <xdr:colOff>358140</xdr:colOff>
                    <xdr:row>12</xdr:row>
                    <xdr:rowOff>144780</xdr:rowOff>
                  </to>
                </anchor>
              </controlPr>
            </control>
          </mc:Choice>
        </mc:AlternateContent>
        <mc:AlternateContent xmlns:mc="http://schemas.openxmlformats.org/markup-compatibility/2006">
          <mc:Choice Requires="x14">
            <control shapeId="2162" r:id="rId113" name="Check Box 114">
              <controlPr defaultSize="0" autoFill="0" autoLine="0" autoPict="0">
                <anchor moveWithCells="1">
                  <from>
                    <xdr:col>17</xdr:col>
                    <xdr:colOff>114300</xdr:colOff>
                    <xdr:row>12</xdr:row>
                    <xdr:rowOff>144780</xdr:rowOff>
                  </from>
                  <to>
                    <xdr:col>17</xdr:col>
                    <xdr:colOff>358140</xdr:colOff>
                    <xdr:row>14</xdr:row>
                    <xdr:rowOff>0</xdr:rowOff>
                  </to>
                </anchor>
              </controlPr>
            </control>
          </mc:Choice>
        </mc:AlternateContent>
        <mc:AlternateContent xmlns:mc="http://schemas.openxmlformats.org/markup-compatibility/2006">
          <mc:Choice Requires="x14">
            <control shapeId="2163" r:id="rId114" name="Check Box 115">
              <controlPr defaultSize="0" autoFill="0" autoLine="0" autoPict="0">
                <anchor moveWithCells="1">
                  <from>
                    <xdr:col>17</xdr:col>
                    <xdr:colOff>99060</xdr:colOff>
                    <xdr:row>13</xdr:row>
                    <xdr:rowOff>144780</xdr:rowOff>
                  </from>
                  <to>
                    <xdr:col>17</xdr:col>
                    <xdr:colOff>342900</xdr:colOff>
                    <xdr:row>15</xdr:row>
                    <xdr:rowOff>0</xdr:rowOff>
                  </to>
                </anchor>
              </controlPr>
            </control>
          </mc:Choice>
        </mc:AlternateContent>
        <mc:AlternateContent xmlns:mc="http://schemas.openxmlformats.org/markup-compatibility/2006">
          <mc:Choice Requires="x14">
            <control shapeId="2164" r:id="rId115" name="Check Box 116">
              <controlPr defaultSize="0" autoFill="0" autoLine="0" autoPict="0">
                <anchor moveWithCells="1">
                  <from>
                    <xdr:col>17</xdr:col>
                    <xdr:colOff>121920</xdr:colOff>
                    <xdr:row>14</xdr:row>
                    <xdr:rowOff>137160</xdr:rowOff>
                  </from>
                  <to>
                    <xdr:col>17</xdr:col>
                    <xdr:colOff>365760</xdr:colOff>
                    <xdr:row>15</xdr:row>
                    <xdr:rowOff>152400</xdr:rowOff>
                  </to>
                </anchor>
              </controlPr>
            </control>
          </mc:Choice>
        </mc:AlternateContent>
        <mc:AlternateContent xmlns:mc="http://schemas.openxmlformats.org/markup-compatibility/2006">
          <mc:Choice Requires="x14">
            <control shapeId="2165" r:id="rId116" name="Check Box 117">
              <controlPr defaultSize="0" autoFill="0" autoLine="0" autoPict="0">
                <anchor moveWithCells="1">
                  <from>
                    <xdr:col>17</xdr:col>
                    <xdr:colOff>114300</xdr:colOff>
                    <xdr:row>15</xdr:row>
                    <xdr:rowOff>144780</xdr:rowOff>
                  </from>
                  <to>
                    <xdr:col>17</xdr:col>
                    <xdr:colOff>358140</xdr:colOff>
                    <xdr:row>17</xdr:row>
                    <xdr:rowOff>0</xdr:rowOff>
                  </to>
                </anchor>
              </controlPr>
            </control>
          </mc:Choice>
        </mc:AlternateContent>
        <mc:AlternateContent xmlns:mc="http://schemas.openxmlformats.org/markup-compatibility/2006">
          <mc:Choice Requires="x14">
            <control shapeId="2166" r:id="rId117" name="Check Box 118">
              <controlPr defaultSize="0" autoFill="0" autoLine="0" autoPict="0">
                <anchor moveWithCells="1">
                  <from>
                    <xdr:col>17</xdr:col>
                    <xdr:colOff>99060</xdr:colOff>
                    <xdr:row>16</xdr:row>
                    <xdr:rowOff>144780</xdr:rowOff>
                  </from>
                  <to>
                    <xdr:col>17</xdr:col>
                    <xdr:colOff>342900</xdr:colOff>
                    <xdr:row>18</xdr:row>
                    <xdr:rowOff>0</xdr:rowOff>
                  </to>
                </anchor>
              </controlPr>
            </control>
          </mc:Choice>
        </mc:AlternateContent>
        <mc:AlternateContent xmlns:mc="http://schemas.openxmlformats.org/markup-compatibility/2006">
          <mc:Choice Requires="x14">
            <control shapeId="2167" r:id="rId118" name="Check Box 119">
              <controlPr defaultSize="0" autoFill="0" autoLine="0" autoPict="0">
                <anchor moveWithCells="1">
                  <from>
                    <xdr:col>17</xdr:col>
                    <xdr:colOff>114300</xdr:colOff>
                    <xdr:row>18</xdr:row>
                    <xdr:rowOff>7620</xdr:rowOff>
                  </from>
                  <to>
                    <xdr:col>17</xdr:col>
                    <xdr:colOff>358140</xdr:colOff>
                    <xdr:row>19</xdr:row>
                    <xdr:rowOff>22860</xdr:rowOff>
                  </to>
                </anchor>
              </controlPr>
            </control>
          </mc:Choice>
        </mc:AlternateContent>
        <mc:AlternateContent xmlns:mc="http://schemas.openxmlformats.org/markup-compatibility/2006">
          <mc:Choice Requires="x14">
            <control shapeId="2168" r:id="rId119" name="Check Box 120">
              <controlPr defaultSize="0" autoFill="0" autoLine="0" autoPict="0">
                <anchor moveWithCells="1">
                  <from>
                    <xdr:col>17</xdr:col>
                    <xdr:colOff>106680</xdr:colOff>
                    <xdr:row>19</xdr:row>
                    <xdr:rowOff>7620</xdr:rowOff>
                  </from>
                  <to>
                    <xdr:col>17</xdr:col>
                    <xdr:colOff>350520</xdr:colOff>
                    <xdr:row>20</xdr:row>
                    <xdr:rowOff>22860</xdr:rowOff>
                  </to>
                </anchor>
              </controlPr>
            </control>
          </mc:Choice>
        </mc:AlternateContent>
        <mc:AlternateContent xmlns:mc="http://schemas.openxmlformats.org/markup-compatibility/2006">
          <mc:Choice Requires="x14">
            <control shapeId="2169" r:id="rId120" name="Check Box 121">
              <controlPr defaultSize="0" autoFill="0" autoLine="0" autoPict="0">
                <anchor moveWithCells="1">
                  <from>
                    <xdr:col>17</xdr:col>
                    <xdr:colOff>121920</xdr:colOff>
                    <xdr:row>21</xdr:row>
                    <xdr:rowOff>137160</xdr:rowOff>
                  </from>
                  <to>
                    <xdr:col>17</xdr:col>
                    <xdr:colOff>365760</xdr:colOff>
                    <xdr:row>22</xdr:row>
                    <xdr:rowOff>152400</xdr:rowOff>
                  </to>
                </anchor>
              </controlPr>
            </control>
          </mc:Choice>
        </mc:AlternateContent>
        <mc:AlternateContent xmlns:mc="http://schemas.openxmlformats.org/markup-compatibility/2006">
          <mc:Choice Requires="x14">
            <control shapeId="2170" r:id="rId121" name="Check Box 122">
              <controlPr defaultSize="0" autoFill="0" autoLine="0" autoPict="0">
                <anchor moveWithCells="1">
                  <from>
                    <xdr:col>17</xdr:col>
                    <xdr:colOff>114300</xdr:colOff>
                    <xdr:row>20</xdr:row>
                    <xdr:rowOff>144780</xdr:rowOff>
                  </from>
                  <to>
                    <xdr:col>17</xdr:col>
                    <xdr:colOff>358140</xdr:colOff>
                    <xdr:row>22</xdr:row>
                    <xdr:rowOff>0</xdr:rowOff>
                  </to>
                </anchor>
              </controlPr>
            </control>
          </mc:Choice>
        </mc:AlternateContent>
        <mc:AlternateContent xmlns:mc="http://schemas.openxmlformats.org/markup-compatibility/2006">
          <mc:Choice Requires="x14">
            <control shapeId="2171" r:id="rId122" name="Check Box 123">
              <controlPr defaultSize="0" autoFill="0" autoLine="0" autoPict="0">
                <anchor moveWithCells="1">
                  <from>
                    <xdr:col>17</xdr:col>
                    <xdr:colOff>106680</xdr:colOff>
                    <xdr:row>19</xdr:row>
                    <xdr:rowOff>129540</xdr:rowOff>
                  </from>
                  <to>
                    <xdr:col>17</xdr:col>
                    <xdr:colOff>350520</xdr:colOff>
                    <xdr:row>20</xdr:row>
                    <xdr:rowOff>144780</xdr:rowOff>
                  </to>
                </anchor>
              </controlPr>
            </control>
          </mc:Choice>
        </mc:AlternateContent>
        <mc:AlternateContent xmlns:mc="http://schemas.openxmlformats.org/markup-compatibility/2006">
          <mc:Choice Requires="x14">
            <control shapeId="2172" r:id="rId123" name="Check Box 124">
              <controlPr defaultSize="0" autoFill="0" autoLine="0" autoPict="0">
                <anchor moveWithCells="1">
                  <from>
                    <xdr:col>18</xdr:col>
                    <xdr:colOff>129540</xdr:colOff>
                    <xdr:row>7</xdr:row>
                    <xdr:rowOff>495300</xdr:rowOff>
                  </from>
                  <to>
                    <xdr:col>18</xdr:col>
                    <xdr:colOff>373380</xdr:colOff>
                    <xdr:row>9</xdr:row>
                    <xdr:rowOff>15240</xdr:rowOff>
                  </to>
                </anchor>
              </controlPr>
            </control>
          </mc:Choice>
        </mc:AlternateContent>
        <mc:AlternateContent xmlns:mc="http://schemas.openxmlformats.org/markup-compatibility/2006">
          <mc:Choice Requires="x14">
            <control shapeId="2173" r:id="rId124" name="Check Box 125">
              <controlPr defaultSize="0" autoFill="0" autoLine="0" autoPict="0">
                <anchor moveWithCells="1">
                  <from>
                    <xdr:col>18</xdr:col>
                    <xdr:colOff>129540</xdr:colOff>
                    <xdr:row>8</xdr:row>
                    <xdr:rowOff>152400</xdr:rowOff>
                  </from>
                  <to>
                    <xdr:col>18</xdr:col>
                    <xdr:colOff>373380</xdr:colOff>
                    <xdr:row>10</xdr:row>
                    <xdr:rowOff>7620</xdr:rowOff>
                  </to>
                </anchor>
              </controlPr>
            </control>
          </mc:Choice>
        </mc:AlternateContent>
        <mc:AlternateContent xmlns:mc="http://schemas.openxmlformats.org/markup-compatibility/2006">
          <mc:Choice Requires="x14">
            <control shapeId="2174" r:id="rId125" name="Check Box 126">
              <controlPr defaultSize="0" autoFill="0" autoLine="0" autoPict="0">
                <anchor moveWithCells="1">
                  <from>
                    <xdr:col>18</xdr:col>
                    <xdr:colOff>114300</xdr:colOff>
                    <xdr:row>10</xdr:row>
                    <xdr:rowOff>7620</xdr:rowOff>
                  </from>
                  <to>
                    <xdr:col>18</xdr:col>
                    <xdr:colOff>358140</xdr:colOff>
                    <xdr:row>11</xdr:row>
                    <xdr:rowOff>22860</xdr:rowOff>
                  </to>
                </anchor>
              </controlPr>
            </control>
          </mc:Choice>
        </mc:AlternateContent>
        <mc:AlternateContent xmlns:mc="http://schemas.openxmlformats.org/markup-compatibility/2006">
          <mc:Choice Requires="x14">
            <control shapeId="2175" r:id="rId126" name="Check Box 127">
              <controlPr defaultSize="0" autoFill="0" autoLine="0" autoPict="0">
                <anchor moveWithCells="1">
                  <from>
                    <xdr:col>18</xdr:col>
                    <xdr:colOff>106680</xdr:colOff>
                    <xdr:row>10</xdr:row>
                    <xdr:rowOff>182880</xdr:rowOff>
                  </from>
                  <to>
                    <xdr:col>18</xdr:col>
                    <xdr:colOff>350520</xdr:colOff>
                    <xdr:row>12</xdr:row>
                    <xdr:rowOff>15240</xdr:rowOff>
                  </to>
                </anchor>
              </controlPr>
            </control>
          </mc:Choice>
        </mc:AlternateContent>
        <mc:AlternateContent xmlns:mc="http://schemas.openxmlformats.org/markup-compatibility/2006">
          <mc:Choice Requires="x14">
            <control shapeId="2176" r:id="rId127" name="Check Box 128">
              <controlPr defaultSize="0" autoFill="0" autoLine="0" autoPict="0">
                <anchor moveWithCells="1">
                  <from>
                    <xdr:col>18</xdr:col>
                    <xdr:colOff>114300</xdr:colOff>
                    <xdr:row>11</xdr:row>
                    <xdr:rowOff>129540</xdr:rowOff>
                  </from>
                  <to>
                    <xdr:col>18</xdr:col>
                    <xdr:colOff>358140</xdr:colOff>
                    <xdr:row>12</xdr:row>
                    <xdr:rowOff>144780</xdr:rowOff>
                  </to>
                </anchor>
              </controlPr>
            </control>
          </mc:Choice>
        </mc:AlternateContent>
        <mc:AlternateContent xmlns:mc="http://schemas.openxmlformats.org/markup-compatibility/2006">
          <mc:Choice Requires="x14">
            <control shapeId="2177" r:id="rId128" name="Check Box 129">
              <controlPr defaultSize="0" autoFill="0" autoLine="0" autoPict="0">
                <anchor moveWithCells="1">
                  <from>
                    <xdr:col>18</xdr:col>
                    <xdr:colOff>114300</xdr:colOff>
                    <xdr:row>12</xdr:row>
                    <xdr:rowOff>144780</xdr:rowOff>
                  </from>
                  <to>
                    <xdr:col>18</xdr:col>
                    <xdr:colOff>358140</xdr:colOff>
                    <xdr:row>14</xdr:row>
                    <xdr:rowOff>0</xdr:rowOff>
                  </to>
                </anchor>
              </controlPr>
            </control>
          </mc:Choice>
        </mc:AlternateContent>
        <mc:AlternateContent xmlns:mc="http://schemas.openxmlformats.org/markup-compatibility/2006">
          <mc:Choice Requires="x14">
            <control shapeId="2178" r:id="rId129" name="Check Box 130">
              <controlPr defaultSize="0" autoFill="0" autoLine="0" autoPict="0">
                <anchor moveWithCells="1">
                  <from>
                    <xdr:col>18</xdr:col>
                    <xdr:colOff>99060</xdr:colOff>
                    <xdr:row>13</xdr:row>
                    <xdr:rowOff>144780</xdr:rowOff>
                  </from>
                  <to>
                    <xdr:col>18</xdr:col>
                    <xdr:colOff>342900</xdr:colOff>
                    <xdr:row>15</xdr:row>
                    <xdr:rowOff>0</xdr:rowOff>
                  </to>
                </anchor>
              </controlPr>
            </control>
          </mc:Choice>
        </mc:AlternateContent>
        <mc:AlternateContent xmlns:mc="http://schemas.openxmlformats.org/markup-compatibility/2006">
          <mc:Choice Requires="x14">
            <control shapeId="2179" r:id="rId130" name="Check Box 131">
              <controlPr defaultSize="0" autoFill="0" autoLine="0" autoPict="0">
                <anchor moveWithCells="1">
                  <from>
                    <xdr:col>18</xdr:col>
                    <xdr:colOff>121920</xdr:colOff>
                    <xdr:row>14</xdr:row>
                    <xdr:rowOff>137160</xdr:rowOff>
                  </from>
                  <to>
                    <xdr:col>18</xdr:col>
                    <xdr:colOff>365760</xdr:colOff>
                    <xdr:row>15</xdr:row>
                    <xdr:rowOff>152400</xdr:rowOff>
                  </to>
                </anchor>
              </controlPr>
            </control>
          </mc:Choice>
        </mc:AlternateContent>
        <mc:AlternateContent xmlns:mc="http://schemas.openxmlformats.org/markup-compatibility/2006">
          <mc:Choice Requires="x14">
            <control shapeId="2180" r:id="rId131" name="Check Box 132">
              <controlPr defaultSize="0" autoFill="0" autoLine="0" autoPict="0">
                <anchor moveWithCells="1">
                  <from>
                    <xdr:col>18</xdr:col>
                    <xdr:colOff>114300</xdr:colOff>
                    <xdr:row>15</xdr:row>
                    <xdr:rowOff>144780</xdr:rowOff>
                  </from>
                  <to>
                    <xdr:col>18</xdr:col>
                    <xdr:colOff>358140</xdr:colOff>
                    <xdr:row>17</xdr:row>
                    <xdr:rowOff>0</xdr:rowOff>
                  </to>
                </anchor>
              </controlPr>
            </control>
          </mc:Choice>
        </mc:AlternateContent>
        <mc:AlternateContent xmlns:mc="http://schemas.openxmlformats.org/markup-compatibility/2006">
          <mc:Choice Requires="x14">
            <control shapeId="2181" r:id="rId132" name="Check Box 133">
              <controlPr defaultSize="0" autoFill="0" autoLine="0" autoPict="0">
                <anchor moveWithCells="1">
                  <from>
                    <xdr:col>18</xdr:col>
                    <xdr:colOff>99060</xdr:colOff>
                    <xdr:row>16</xdr:row>
                    <xdr:rowOff>144780</xdr:rowOff>
                  </from>
                  <to>
                    <xdr:col>18</xdr:col>
                    <xdr:colOff>342900</xdr:colOff>
                    <xdr:row>18</xdr:row>
                    <xdr:rowOff>0</xdr:rowOff>
                  </to>
                </anchor>
              </controlPr>
            </control>
          </mc:Choice>
        </mc:AlternateContent>
        <mc:AlternateContent xmlns:mc="http://schemas.openxmlformats.org/markup-compatibility/2006">
          <mc:Choice Requires="x14">
            <control shapeId="2182" r:id="rId133" name="Check Box 134">
              <controlPr defaultSize="0" autoFill="0" autoLine="0" autoPict="0">
                <anchor moveWithCells="1">
                  <from>
                    <xdr:col>18</xdr:col>
                    <xdr:colOff>114300</xdr:colOff>
                    <xdr:row>18</xdr:row>
                    <xdr:rowOff>7620</xdr:rowOff>
                  </from>
                  <to>
                    <xdr:col>18</xdr:col>
                    <xdr:colOff>358140</xdr:colOff>
                    <xdr:row>19</xdr:row>
                    <xdr:rowOff>22860</xdr:rowOff>
                  </to>
                </anchor>
              </controlPr>
            </control>
          </mc:Choice>
        </mc:AlternateContent>
        <mc:AlternateContent xmlns:mc="http://schemas.openxmlformats.org/markup-compatibility/2006">
          <mc:Choice Requires="x14">
            <control shapeId="2183" r:id="rId134" name="Check Box 135">
              <controlPr defaultSize="0" autoFill="0" autoLine="0" autoPict="0">
                <anchor moveWithCells="1">
                  <from>
                    <xdr:col>18</xdr:col>
                    <xdr:colOff>106680</xdr:colOff>
                    <xdr:row>19</xdr:row>
                    <xdr:rowOff>7620</xdr:rowOff>
                  </from>
                  <to>
                    <xdr:col>18</xdr:col>
                    <xdr:colOff>350520</xdr:colOff>
                    <xdr:row>20</xdr:row>
                    <xdr:rowOff>22860</xdr:rowOff>
                  </to>
                </anchor>
              </controlPr>
            </control>
          </mc:Choice>
        </mc:AlternateContent>
        <mc:AlternateContent xmlns:mc="http://schemas.openxmlformats.org/markup-compatibility/2006">
          <mc:Choice Requires="x14">
            <control shapeId="2184" r:id="rId135" name="Check Box 136">
              <controlPr defaultSize="0" autoFill="0" autoLine="0" autoPict="0">
                <anchor moveWithCells="1">
                  <from>
                    <xdr:col>18</xdr:col>
                    <xdr:colOff>121920</xdr:colOff>
                    <xdr:row>21</xdr:row>
                    <xdr:rowOff>137160</xdr:rowOff>
                  </from>
                  <to>
                    <xdr:col>18</xdr:col>
                    <xdr:colOff>365760</xdr:colOff>
                    <xdr:row>22</xdr:row>
                    <xdr:rowOff>152400</xdr:rowOff>
                  </to>
                </anchor>
              </controlPr>
            </control>
          </mc:Choice>
        </mc:AlternateContent>
        <mc:AlternateContent xmlns:mc="http://schemas.openxmlformats.org/markup-compatibility/2006">
          <mc:Choice Requires="x14">
            <control shapeId="2185" r:id="rId136" name="Check Box 137">
              <controlPr defaultSize="0" autoFill="0" autoLine="0" autoPict="0">
                <anchor moveWithCells="1">
                  <from>
                    <xdr:col>18</xdr:col>
                    <xdr:colOff>114300</xdr:colOff>
                    <xdr:row>20</xdr:row>
                    <xdr:rowOff>144780</xdr:rowOff>
                  </from>
                  <to>
                    <xdr:col>18</xdr:col>
                    <xdr:colOff>358140</xdr:colOff>
                    <xdr:row>22</xdr:row>
                    <xdr:rowOff>0</xdr:rowOff>
                  </to>
                </anchor>
              </controlPr>
            </control>
          </mc:Choice>
        </mc:AlternateContent>
        <mc:AlternateContent xmlns:mc="http://schemas.openxmlformats.org/markup-compatibility/2006">
          <mc:Choice Requires="x14">
            <control shapeId="2186" r:id="rId137" name="Check Box 138">
              <controlPr defaultSize="0" autoFill="0" autoLine="0" autoPict="0">
                <anchor moveWithCells="1">
                  <from>
                    <xdr:col>18</xdr:col>
                    <xdr:colOff>106680</xdr:colOff>
                    <xdr:row>19</xdr:row>
                    <xdr:rowOff>129540</xdr:rowOff>
                  </from>
                  <to>
                    <xdr:col>18</xdr:col>
                    <xdr:colOff>350520</xdr:colOff>
                    <xdr:row>20</xdr:row>
                    <xdr:rowOff>144780</xdr:rowOff>
                  </to>
                </anchor>
              </controlPr>
            </control>
          </mc:Choice>
        </mc:AlternateContent>
        <mc:AlternateContent xmlns:mc="http://schemas.openxmlformats.org/markup-compatibility/2006">
          <mc:Choice Requires="x14">
            <control shapeId="2187" r:id="rId138" name="Check Box 139">
              <controlPr locked="0" defaultSize="0" autoFill="0" autoLine="0" autoPict="0">
                <anchor moveWithCells="1">
                  <from>
                    <xdr:col>11</xdr:col>
                    <xdr:colOff>129540</xdr:colOff>
                    <xdr:row>7</xdr:row>
                    <xdr:rowOff>495300</xdr:rowOff>
                  </from>
                  <to>
                    <xdr:col>11</xdr:col>
                    <xdr:colOff>373380</xdr:colOff>
                    <xdr:row>9</xdr:row>
                    <xdr:rowOff>15240</xdr:rowOff>
                  </to>
                </anchor>
              </controlPr>
            </control>
          </mc:Choice>
        </mc:AlternateContent>
        <mc:AlternateContent xmlns:mc="http://schemas.openxmlformats.org/markup-compatibility/2006">
          <mc:Choice Requires="x14">
            <control shapeId="2188" r:id="rId139" name="Check Box 140">
              <controlPr locked="0" defaultSize="0" autoFill="0" autoLine="0" autoPict="0">
                <anchor moveWithCells="1">
                  <from>
                    <xdr:col>11</xdr:col>
                    <xdr:colOff>129540</xdr:colOff>
                    <xdr:row>8</xdr:row>
                    <xdr:rowOff>152400</xdr:rowOff>
                  </from>
                  <to>
                    <xdr:col>11</xdr:col>
                    <xdr:colOff>373380</xdr:colOff>
                    <xdr:row>10</xdr:row>
                    <xdr:rowOff>7620</xdr:rowOff>
                  </to>
                </anchor>
              </controlPr>
            </control>
          </mc:Choice>
        </mc:AlternateContent>
        <mc:AlternateContent xmlns:mc="http://schemas.openxmlformats.org/markup-compatibility/2006">
          <mc:Choice Requires="x14">
            <control shapeId="2189" r:id="rId140" name="Check Box 141">
              <controlPr locked="0" defaultSize="0" autoFill="0" autoLine="0" autoPict="0">
                <anchor moveWithCells="1">
                  <from>
                    <xdr:col>11</xdr:col>
                    <xdr:colOff>114300</xdr:colOff>
                    <xdr:row>10</xdr:row>
                    <xdr:rowOff>7620</xdr:rowOff>
                  </from>
                  <to>
                    <xdr:col>11</xdr:col>
                    <xdr:colOff>358140</xdr:colOff>
                    <xdr:row>11</xdr:row>
                    <xdr:rowOff>22860</xdr:rowOff>
                  </to>
                </anchor>
              </controlPr>
            </control>
          </mc:Choice>
        </mc:AlternateContent>
        <mc:AlternateContent xmlns:mc="http://schemas.openxmlformats.org/markup-compatibility/2006">
          <mc:Choice Requires="x14">
            <control shapeId="2190" r:id="rId141" name="Check Box 142">
              <controlPr locked="0" defaultSize="0" autoFill="0" autoLine="0" autoPict="0">
                <anchor moveWithCells="1">
                  <from>
                    <xdr:col>11</xdr:col>
                    <xdr:colOff>106680</xdr:colOff>
                    <xdr:row>10</xdr:row>
                    <xdr:rowOff>182880</xdr:rowOff>
                  </from>
                  <to>
                    <xdr:col>11</xdr:col>
                    <xdr:colOff>350520</xdr:colOff>
                    <xdr:row>12</xdr:row>
                    <xdr:rowOff>15240</xdr:rowOff>
                  </to>
                </anchor>
              </controlPr>
            </control>
          </mc:Choice>
        </mc:AlternateContent>
        <mc:AlternateContent xmlns:mc="http://schemas.openxmlformats.org/markup-compatibility/2006">
          <mc:Choice Requires="x14">
            <control shapeId="2191" r:id="rId142" name="Check Box 143">
              <controlPr locked="0" defaultSize="0" autoFill="0" autoLine="0" autoPict="0">
                <anchor moveWithCells="1">
                  <from>
                    <xdr:col>11</xdr:col>
                    <xdr:colOff>114300</xdr:colOff>
                    <xdr:row>11</xdr:row>
                    <xdr:rowOff>129540</xdr:rowOff>
                  </from>
                  <to>
                    <xdr:col>11</xdr:col>
                    <xdr:colOff>358140</xdr:colOff>
                    <xdr:row>12</xdr:row>
                    <xdr:rowOff>144780</xdr:rowOff>
                  </to>
                </anchor>
              </controlPr>
            </control>
          </mc:Choice>
        </mc:AlternateContent>
        <mc:AlternateContent xmlns:mc="http://schemas.openxmlformats.org/markup-compatibility/2006">
          <mc:Choice Requires="x14">
            <control shapeId="2192" r:id="rId143" name="Check Box 144">
              <controlPr locked="0" defaultSize="0" autoFill="0" autoLine="0" autoPict="0">
                <anchor moveWithCells="1">
                  <from>
                    <xdr:col>11</xdr:col>
                    <xdr:colOff>114300</xdr:colOff>
                    <xdr:row>12</xdr:row>
                    <xdr:rowOff>144780</xdr:rowOff>
                  </from>
                  <to>
                    <xdr:col>11</xdr:col>
                    <xdr:colOff>358140</xdr:colOff>
                    <xdr:row>14</xdr:row>
                    <xdr:rowOff>0</xdr:rowOff>
                  </to>
                </anchor>
              </controlPr>
            </control>
          </mc:Choice>
        </mc:AlternateContent>
        <mc:AlternateContent xmlns:mc="http://schemas.openxmlformats.org/markup-compatibility/2006">
          <mc:Choice Requires="x14">
            <control shapeId="2193" r:id="rId144" name="Check Box 145">
              <controlPr locked="0" defaultSize="0" autoFill="0" autoLine="0" autoPict="0">
                <anchor moveWithCells="1">
                  <from>
                    <xdr:col>11</xdr:col>
                    <xdr:colOff>99060</xdr:colOff>
                    <xdr:row>13</xdr:row>
                    <xdr:rowOff>144780</xdr:rowOff>
                  </from>
                  <to>
                    <xdr:col>11</xdr:col>
                    <xdr:colOff>342900</xdr:colOff>
                    <xdr:row>15</xdr:row>
                    <xdr:rowOff>0</xdr:rowOff>
                  </to>
                </anchor>
              </controlPr>
            </control>
          </mc:Choice>
        </mc:AlternateContent>
        <mc:AlternateContent xmlns:mc="http://schemas.openxmlformats.org/markup-compatibility/2006">
          <mc:Choice Requires="x14">
            <control shapeId="2194" r:id="rId145" name="Check Box 146">
              <controlPr locked="0" defaultSize="0" autoFill="0" autoLine="0" autoPict="0">
                <anchor moveWithCells="1">
                  <from>
                    <xdr:col>11</xdr:col>
                    <xdr:colOff>121920</xdr:colOff>
                    <xdr:row>14</xdr:row>
                    <xdr:rowOff>137160</xdr:rowOff>
                  </from>
                  <to>
                    <xdr:col>11</xdr:col>
                    <xdr:colOff>365760</xdr:colOff>
                    <xdr:row>15</xdr:row>
                    <xdr:rowOff>152400</xdr:rowOff>
                  </to>
                </anchor>
              </controlPr>
            </control>
          </mc:Choice>
        </mc:AlternateContent>
        <mc:AlternateContent xmlns:mc="http://schemas.openxmlformats.org/markup-compatibility/2006">
          <mc:Choice Requires="x14">
            <control shapeId="2195" r:id="rId146" name="Check Box 147">
              <controlPr locked="0" defaultSize="0" autoFill="0" autoLine="0" autoPict="0">
                <anchor moveWithCells="1">
                  <from>
                    <xdr:col>11</xdr:col>
                    <xdr:colOff>114300</xdr:colOff>
                    <xdr:row>15</xdr:row>
                    <xdr:rowOff>144780</xdr:rowOff>
                  </from>
                  <to>
                    <xdr:col>11</xdr:col>
                    <xdr:colOff>358140</xdr:colOff>
                    <xdr:row>17</xdr:row>
                    <xdr:rowOff>0</xdr:rowOff>
                  </to>
                </anchor>
              </controlPr>
            </control>
          </mc:Choice>
        </mc:AlternateContent>
        <mc:AlternateContent xmlns:mc="http://schemas.openxmlformats.org/markup-compatibility/2006">
          <mc:Choice Requires="x14">
            <control shapeId="2196" r:id="rId147" name="Check Box 148">
              <controlPr locked="0" defaultSize="0" autoFill="0" autoLine="0" autoPict="0">
                <anchor moveWithCells="1">
                  <from>
                    <xdr:col>11</xdr:col>
                    <xdr:colOff>99060</xdr:colOff>
                    <xdr:row>16</xdr:row>
                    <xdr:rowOff>144780</xdr:rowOff>
                  </from>
                  <to>
                    <xdr:col>11</xdr:col>
                    <xdr:colOff>342900</xdr:colOff>
                    <xdr:row>18</xdr:row>
                    <xdr:rowOff>0</xdr:rowOff>
                  </to>
                </anchor>
              </controlPr>
            </control>
          </mc:Choice>
        </mc:AlternateContent>
        <mc:AlternateContent xmlns:mc="http://schemas.openxmlformats.org/markup-compatibility/2006">
          <mc:Choice Requires="x14">
            <control shapeId="2197" r:id="rId148" name="Check Box 149">
              <controlPr locked="0" defaultSize="0" autoFill="0" autoLine="0" autoPict="0">
                <anchor moveWithCells="1">
                  <from>
                    <xdr:col>11</xdr:col>
                    <xdr:colOff>114300</xdr:colOff>
                    <xdr:row>18</xdr:row>
                    <xdr:rowOff>7620</xdr:rowOff>
                  </from>
                  <to>
                    <xdr:col>11</xdr:col>
                    <xdr:colOff>358140</xdr:colOff>
                    <xdr:row>19</xdr:row>
                    <xdr:rowOff>22860</xdr:rowOff>
                  </to>
                </anchor>
              </controlPr>
            </control>
          </mc:Choice>
        </mc:AlternateContent>
        <mc:AlternateContent xmlns:mc="http://schemas.openxmlformats.org/markup-compatibility/2006">
          <mc:Choice Requires="x14">
            <control shapeId="2198" r:id="rId149" name="Check Box 150">
              <controlPr locked="0" defaultSize="0" autoFill="0" autoLine="0" autoPict="0">
                <anchor moveWithCells="1">
                  <from>
                    <xdr:col>11</xdr:col>
                    <xdr:colOff>106680</xdr:colOff>
                    <xdr:row>19</xdr:row>
                    <xdr:rowOff>7620</xdr:rowOff>
                  </from>
                  <to>
                    <xdr:col>11</xdr:col>
                    <xdr:colOff>350520</xdr:colOff>
                    <xdr:row>20</xdr:row>
                    <xdr:rowOff>22860</xdr:rowOff>
                  </to>
                </anchor>
              </controlPr>
            </control>
          </mc:Choice>
        </mc:AlternateContent>
        <mc:AlternateContent xmlns:mc="http://schemas.openxmlformats.org/markup-compatibility/2006">
          <mc:Choice Requires="x14">
            <control shapeId="2199" r:id="rId150" name="Check Box 151">
              <controlPr locked="0" defaultSize="0" autoFill="0" autoLine="0" autoPict="0">
                <anchor moveWithCells="1">
                  <from>
                    <xdr:col>11</xdr:col>
                    <xdr:colOff>121920</xdr:colOff>
                    <xdr:row>21</xdr:row>
                    <xdr:rowOff>137160</xdr:rowOff>
                  </from>
                  <to>
                    <xdr:col>11</xdr:col>
                    <xdr:colOff>365760</xdr:colOff>
                    <xdr:row>22</xdr:row>
                    <xdr:rowOff>152400</xdr:rowOff>
                  </to>
                </anchor>
              </controlPr>
            </control>
          </mc:Choice>
        </mc:AlternateContent>
        <mc:AlternateContent xmlns:mc="http://schemas.openxmlformats.org/markup-compatibility/2006">
          <mc:Choice Requires="x14">
            <control shapeId="2200" r:id="rId151" name="Check Box 152">
              <controlPr locked="0" defaultSize="0" autoFill="0" autoLine="0" autoPict="0">
                <anchor moveWithCells="1">
                  <from>
                    <xdr:col>11</xdr:col>
                    <xdr:colOff>114300</xdr:colOff>
                    <xdr:row>20</xdr:row>
                    <xdr:rowOff>144780</xdr:rowOff>
                  </from>
                  <to>
                    <xdr:col>11</xdr:col>
                    <xdr:colOff>358140</xdr:colOff>
                    <xdr:row>22</xdr:row>
                    <xdr:rowOff>0</xdr:rowOff>
                  </to>
                </anchor>
              </controlPr>
            </control>
          </mc:Choice>
        </mc:AlternateContent>
        <mc:AlternateContent xmlns:mc="http://schemas.openxmlformats.org/markup-compatibility/2006">
          <mc:Choice Requires="x14">
            <control shapeId="2201" r:id="rId152" name="Check Box 153">
              <controlPr locked="0" defaultSize="0" autoFill="0" autoLine="0" autoPict="0">
                <anchor moveWithCells="1">
                  <from>
                    <xdr:col>11</xdr:col>
                    <xdr:colOff>106680</xdr:colOff>
                    <xdr:row>19</xdr:row>
                    <xdr:rowOff>129540</xdr:rowOff>
                  </from>
                  <to>
                    <xdr:col>11</xdr:col>
                    <xdr:colOff>350520</xdr:colOff>
                    <xdr:row>20</xdr:row>
                    <xdr:rowOff>144780</xdr:rowOff>
                  </to>
                </anchor>
              </controlPr>
            </control>
          </mc:Choice>
        </mc:AlternateContent>
        <mc:AlternateContent xmlns:mc="http://schemas.openxmlformats.org/markup-compatibility/2006">
          <mc:Choice Requires="x14">
            <control shapeId="2203" r:id="rId153" name="Check Box 155">
              <controlPr defaultSize="0" autoFill="0" autoLine="0" autoPict="0">
                <anchor moveWithCells="1">
                  <from>
                    <xdr:col>12</xdr:col>
                    <xdr:colOff>129540</xdr:colOff>
                    <xdr:row>7</xdr:row>
                    <xdr:rowOff>495300</xdr:rowOff>
                  </from>
                  <to>
                    <xdr:col>12</xdr:col>
                    <xdr:colOff>373380</xdr:colOff>
                    <xdr:row>9</xdr:row>
                    <xdr:rowOff>15240</xdr:rowOff>
                  </to>
                </anchor>
              </controlPr>
            </control>
          </mc:Choice>
        </mc:AlternateContent>
        <mc:AlternateContent xmlns:mc="http://schemas.openxmlformats.org/markup-compatibility/2006">
          <mc:Choice Requires="x14">
            <control shapeId="2204" r:id="rId154" name="Check Box 156">
              <controlPr defaultSize="0" autoFill="0" autoLine="0" autoPict="0">
                <anchor moveWithCells="1">
                  <from>
                    <xdr:col>12</xdr:col>
                    <xdr:colOff>129540</xdr:colOff>
                    <xdr:row>8</xdr:row>
                    <xdr:rowOff>152400</xdr:rowOff>
                  </from>
                  <to>
                    <xdr:col>12</xdr:col>
                    <xdr:colOff>373380</xdr:colOff>
                    <xdr:row>10</xdr:row>
                    <xdr:rowOff>7620</xdr:rowOff>
                  </to>
                </anchor>
              </controlPr>
            </control>
          </mc:Choice>
        </mc:AlternateContent>
        <mc:AlternateContent xmlns:mc="http://schemas.openxmlformats.org/markup-compatibility/2006">
          <mc:Choice Requires="x14">
            <control shapeId="2205" r:id="rId155" name="Check Box 157">
              <controlPr defaultSize="0" autoFill="0" autoLine="0" autoPict="0">
                <anchor moveWithCells="1">
                  <from>
                    <xdr:col>12</xdr:col>
                    <xdr:colOff>114300</xdr:colOff>
                    <xdr:row>10</xdr:row>
                    <xdr:rowOff>7620</xdr:rowOff>
                  </from>
                  <to>
                    <xdr:col>12</xdr:col>
                    <xdr:colOff>358140</xdr:colOff>
                    <xdr:row>11</xdr:row>
                    <xdr:rowOff>22860</xdr:rowOff>
                  </to>
                </anchor>
              </controlPr>
            </control>
          </mc:Choice>
        </mc:AlternateContent>
        <mc:AlternateContent xmlns:mc="http://schemas.openxmlformats.org/markup-compatibility/2006">
          <mc:Choice Requires="x14">
            <control shapeId="2206" r:id="rId156" name="Check Box 158">
              <controlPr defaultSize="0" autoFill="0" autoLine="0" autoPict="0">
                <anchor moveWithCells="1">
                  <from>
                    <xdr:col>12</xdr:col>
                    <xdr:colOff>106680</xdr:colOff>
                    <xdr:row>10</xdr:row>
                    <xdr:rowOff>182880</xdr:rowOff>
                  </from>
                  <to>
                    <xdr:col>12</xdr:col>
                    <xdr:colOff>350520</xdr:colOff>
                    <xdr:row>12</xdr:row>
                    <xdr:rowOff>15240</xdr:rowOff>
                  </to>
                </anchor>
              </controlPr>
            </control>
          </mc:Choice>
        </mc:AlternateContent>
        <mc:AlternateContent xmlns:mc="http://schemas.openxmlformats.org/markup-compatibility/2006">
          <mc:Choice Requires="x14">
            <control shapeId="2207" r:id="rId157" name="Check Box 159">
              <controlPr defaultSize="0" autoFill="0" autoLine="0" autoPict="0">
                <anchor moveWithCells="1">
                  <from>
                    <xdr:col>12</xdr:col>
                    <xdr:colOff>114300</xdr:colOff>
                    <xdr:row>11</xdr:row>
                    <xdr:rowOff>129540</xdr:rowOff>
                  </from>
                  <to>
                    <xdr:col>12</xdr:col>
                    <xdr:colOff>358140</xdr:colOff>
                    <xdr:row>12</xdr:row>
                    <xdr:rowOff>144780</xdr:rowOff>
                  </to>
                </anchor>
              </controlPr>
            </control>
          </mc:Choice>
        </mc:AlternateContent>
        <mc:AlternateContent xmlns:mc="http://schemas.openxmlformats.org/markup-compatibility/2006">
          <mc:Choice Requires="x14">
            <control shapeId="2208" r:id="rId158" name="Check Box 160">
              <controlPr defaultSize="0" autoFill="0" autoLine="0" autoPict="0">
                <anchor moveWithCells="1">
                  <from>
                    <xdr:col>12</xdr:col>
                    <xdr:colOff>114300</xdr:colOff>
                    <xdr:row>12</xdr:row>
                    <xdr:rowOff>144780</xdr:rowOff>
                  </from>
                  <to>
                    <xdr:col>12</xdr:col>
                    <xdr:colOff>358140</xdr:colOff>
                    <xdr:row>14</xdr:row>
                    <xdr:rowOff>0</xdr:rowOff>
                  </to>
                </anchor>
              </controlPr>
            </control>
          </mc:Choice>
        </mc:AlternateContent>
        <mc:AlternateContent xmlns:mc="http://schemas.openxmlformats.org/markup-compatibility/2006">
          <mc:Choice Requires="x14">
            <control shapeId="2209" r:id="rId159" name="Check Box 161">
              <controlPr defaultSize="0" autoFill="0" autoLine="0" autoPict="0">
                <anchor moveWithCells="1">
                  <from>
                    <xdr:col>12</xdr:col>
                    <xdr:colOff>99060</xdr:colOff>
                    <xdr:row>13</xdr:row>
                    <xdr:rowOff>144780</xdr:rowOff>
                  </from>
                  <to>
                    <xdr:col>12</xdr:col>
                    <xdr:colOff>342900</xdr:colOff>
                    <xdr:row>15</xdr:row>
                    <xdr:rowOff>0</xdr:rowOff>
                  </to>
                </anchor>
              </controlPr>
            </control>
          </mc:Choice>
        </mc:AlternateContent>
        <mc:AlternateContent xmlns:mc="http://schemas.openxmlformats.org/markup-compatibility/2006">
          <mc:Choice Requires="x14">
            <control shapeId="2210" r:id="rId160" name="Check Box 162">
              <controlPr defaultSize="0" autoFill="0" autoLine="0" autoPict="0">
                <anchor moveWithCells="1">
                  <from>
                    <xdr:col>12</xdr:col>
                    <xdr:colOff>121920</xdr:colOff>
                    <xdr:row>14</xdr:row>
                    <xdr:rowOff>137160</xdr:rowOff>
                  </from>
                  <to>
                    <xdr:col>12</xdr:col>
                    <xdr:colOff>365760</xdr:colOff>
                    <xdr:row>15</xdr:row>
                    <xdr:rowOff>152400</xdr:rowOff>
                  </to>
                </anchor>
              </controlPr>
            </control>
          </mc:Choice>
        </mc:AlternateContent>
        <mc:AlternateContent xmlns:mc="http://schemas.openxmlformats.org/markup-compatibility/2006">
          <mc:Choice Requires="x14">
            <control shapeId="2211" r:id="rId161" name="Check Box 163">
              <controlPr defaultSize="0" autoFill="0" autoLine="0" autoPict="0">
                <anchor moveWithCells="1">
                  <from>
                    <xdr:col>12</xdr:col>
                    <xdr:colOff>114300</xdr:colOff>
                    <xdr:row>15</xdr:row>
                    <xdr:rowOff>144780</xdr:rowOff>
                  </from>
                  <to>
                    <xdr:col>12</xdr:col>
                    <xdr:colOff>358140</xdr:colOff>
                    <xdr:row>17</xdr:row>
                    <xdr:rowOff>0</xdr:rowOff>
                  </to>
                </anchor>
              </controlPr>
            </control>
          </mc:Choice>
        </mc:AlternateContent>
        <mc:AlternateContent xmlns:mc="http://schemas.openxmlformats.org/markup-compatibility/2006">
          <mc:Choice Requires="x14">
            <control shapeId="2212" r:id="rId162" name="Check Box 164">
              <controlPr defaultSize="0" autoFill="0" autoLine="0" autoPict="0">
                <anchor moveWithCells="1">
                  <from>
                    <xdr:col>12</xdr:col>
                    <xdr:colOff>99060</xdr:colOff>
                    <xdr:row>16</xdr:row>
                    <xdr:rowOff>144780</xdr:rowOff>
                  </from>
                  <to>
                    <xdr:col>12</xdr:col>
                    <xdr:colOff>342900</xdr:colOff>
                    <xdr:row>18</xdr:row>
                    <xdr:rowOff>0</xdr:rowOff>
                  </to>
                </anchor>
              </controlPr>
            </control>
          </mc:Choice>
        </mc:AlternateContent>
        <mc:AlternateContent xmlns:mc="http://schemas.openxmlformats.org/markup-compatibility/2006">
          <mc:Choice Requires="x14">
            <control shapeId="2213" r:id="rId163" name="Check Box 165">
              <controlPr defaultSize="0" autoFill="0" autoLine="0" autoPict="0">
                <anchor moveWithCells="1">
                  <from>
                    <xdr:col>12</xdr:col>
                    <xdr:colOff>114300</xdr:colOff>
                    <xdr:row>18</xdr:row>
                    <xdr:rowOff>7620</xdr:rowOff>
                  </from>
                  <to>
                    <xdr:col>12</xdr:col>
                    <xdr:colOff>358140</xdr:colOff>
                    <xdr:row>19</xdr:row>
                    <xdr:rowOff>22860</xdr:rowOff>
                  </to>
                </anchor>
              </controlPr>
            </control>
          </mc:Choice>
        </mc:AlternateContent>
        <mc:AlternateContent xmlns:mc="http://schemas.openxmlformats.org/markup-compatibility/2006">
          <mc:Choice Requires="x14">
            <control shapeId="2214" r:id="rId164" name="Check Box 166">
              <controlPr defaultSize="0" autoFill="0" autoLine="0" autoPict="0">
                <anchor moveWithCells="1">
                  <from>
                    <xdr:col>12</xdr:col>
                    <xdr:colOff>106680</xdr:colOff>
                    <xdr:row>19</xdr:row>
                    <xdr:rowOff>7620</xdr:rowOff>
                  </from>
                  <to>
                    <xdr:col>12</xdr:col>
                    <xdr:colOff>350520</xdr:colOff>
                    <xdr:row>20</xdr:row>
                    <xdr:rowOff>22860</xdr:rowOff>
                  </to>
                </anchor>
              </controlPr>
            </control>
          </mc:Choice>
        </mc:AlternateContent>
        <mc:AlternateContent xmlns:mc="http://schemas.openxmlformats.org/markup-compatibility/2006">
          <mc:Choice Requires="x14">
            <control shapeId="2215" r:id="rId165" name="Check Box 167">
              <controlPr defaultSize="0" autoFill="0" autoLine="0" autoPict="0">
                <anchor moveWithCells="1">
                  <from>
                    <xdr:col>12</xdr:col>
                    <xdr:colOff>121920</xdr:colOff>
                    <xdr:row>21</xdr:row>
                    <xdr:rowOff>137160</xdr:rowOff>
                  </from>
                  <to>
                    <xdr:col>12</xdr:col>
                    <xdr:colOff>365760</xdr:colOff>
                    <xdr:row>22</xdr:row>
                    <xdr:rowOff>152400</xdr:rowOff>
                  </to>
                </anchor>
              </controlPr>
            </control>
          </mc:Choice>
        </mc:AlternateContent>
        <mc:AlternateContent xmlns:mc="http://schemas.openxmlformats.org/markup-compatibility/2006">
          <mc:Choice Requires="x14">
            <control shapeId="2216" r:id="rId166" name="Check Box 168">
              <controlPr defaultSize="0" autoFill="0" autoLine="0" autoPict="0">
                <anchor moveWithCells="1">
                  <from>
                    <xdr:col>12</xdr:col>
                    <xdr:colOff>114300</xdr:colOff>
                    <xdr:row>20</xdr:row>
                    <xdr:rowOff>144780</xdr:rowOff>
                  </from>
                  <to>
                    <xdr:col>12</xdr:col>
                    <xdr:colOff>358140</xdr:colOff>
                    <xdr:row>22</xdr:row>
                    <xdr:rowOff>0</xdr:rowOff>
                  </to>
                </anchor>
              </controlPr>
            </control>
          </mc:Choice>
        </mc:AlternateContent>
        <mc:AlternateContent xmlns:mc="http://schemas.openxmlformats.org/markup-compatibility/2006">
          <mc:Choice Requires="x14">
            <control shapeId="2217" r:id="rId167" name="Check Box 169">
              <controlPr defaultSize="0" autoFill="0" autoLine="0" autoPict="0">
                <anchor moveWithCells="1">
                  <from>
                    <xdr:col>12</xdr:col>
                    <xdr:colOff>106680</xdr:colOff>
                    <xdr:row>19</xdr:row>
                    <xdr:rowOff>129540</xdr:rowOff>
                  </from>
                  <to>
                    <xdr:col>12</xdr:col>
                    <xdr:colOff>350520</xdr:colOff>
                    <xdr:row>20</xdr:row>
                    <xdr:rowOff>144780</xdr:rowOff>
                  </to>
                </anchor>
              </controlPr>
            </control>
          </mc:Choice>
        </mc:AlternateContent>
        <mc:AlternateContent xmlns:mc="http://schemas.openxmlformats.org/markup-compatibility/2006">
          <mc:Choice Requires="x14">
            <control shapeId="2218" r:id="rId168" name="Check Box 170">
              <controlPr locked="0" defaultSize="0" autoFill="0" autoLine="0" autoPict="0">
                <anchor moveWithCells="1">
                  <from>
                    <xdr:col>12</xdr:col>
                    <xdr:colOff>129540</xdr:colOff>
                    <xdr:row>7</xdr:row>
                    <xdr:rowOff>495300</xdr:rowOff>
                  </from>
                  <to>
                    <xdr:col>12</xdr:col>
                    <xdr:colOff>373380</xdr:colOff>
                    <xdr:row>9</xdr:row>
                    <xdr:rowOff>15240</xdr:rowOff>
                  </to>
                </anchor>
              </controlPr>
            </control>
          </mc:Choice>
        </mc:AlternateContent>
        <mc:AlternateContent xmlns:mc="http://schemas.openxmlformats.org/markup-compatibility/2006">
          <mc:Choice Requires="x14">
            <control shapeId="2219" r:id="rId169" name="Check Box 171">
              <controlPr locked="0" defaultSize="0" autoFill="0" autoLine="0" autoPict="0">
                <anchor moveWithCells="1">
                  <from>
                    <xdr:col>12</xdr:col>
                    <xdr:colOff>129540</xdr:colOff>
                    <xdr:row>8</xdr:row>
                    <xdr:rowOff>152400</xdr:rowOff>
                  </from>
                  <to>
                    <xdr:col>12</xdr:col>
                    <xdr:colOff>373380</xdr:colOff>
                    <xdr:row>10</xdr:row>
                    <xdr:rowOff>7620</xdr:rowOff>
                  </to>
                </anchor>
              </controlPr>
            </control>
          </mc:Choice>
        </mc:AlternateContent>
        <mc:AlternateContent xmlns:mc="http://schemas.openxmlformats.org/markup-compatibility/2006">
          <mc:Choice Requires="x14">
            <control shapeId="2220" r:id="rId170" name="Check Box 172">
              <controlPr locked="0" defaultSize="0" autoFill="0" autoLine="0" autoPict="0">
                <anchor moveWithCells="1">
                  <from>
                    <xdr:col>12</xdr:col>
                    <xdr:colOff>114300</xdr:colOff>
                    <xdr:row>10</xdr:row>
                    <xdr:rowOff>7620</xdr:rowOff>
                  </from>
                  <to>
                    <xdr:col>12</xdr:col>
                    <xdr:colOff>358140</xdr:colOff>
                    <xdr:row>11</xdr:row>
                    <xdr:rowOff>22860</xdr:rowOff>
                  </to>
                </anchor>
              </controlPr>
            </control>
          </mc:Choice>
        </mc:AlternateContent>
        <mc:AlternateContent xmlns:mc="http://schemas.openxmlformats.org/markup-compatibility/2006">
          <mc:Choice Requires="x14">
            <control shapeId="2221" r:id="rId171" name="Check Box 173">
              <controlPr locked="0" defaultSize="0" autoFill="0" autoLine="0" autoPict="0">
                <anchor moveWithCells="1">
                  <from>
                    <xdr:col>12</xdr:col>
                    <xdr:colOff>106680</xdr:colOff>
                    <xdr:row>10</xdr:row>
                    <xdr:rowOff>182880</xdr:rowOff>
                  </from>
                  <to>
                    <xdr:col>12</xdr:col>
                    <xdr:colOff>350520</xdr:colOff>
                    <xdr:row>12</xdr:row>
                    <xdr:rowOff>15240</xdr:rowOff>
                  </to>
                </anchor>
              </controlPr>
            </control>
          </mc:Choice>
        </mc:AlternateContent>
        <mc:AlternateContent xmlns:mc="http://schemas.openxmlformats.org/markup-compatibility/2006">
          <mc:Choice Requires="x14">
            <control shapeId="2222" r:id="rId172" name="Check Box 174">
              <controlPr locked="0" defaultSize="0" autoFill="0" autoLine="0" autoPict="0">
                <anchor moveWithCells="1">
                  <from>
                    <xdr:col>12</xdr:col>
                    <xdr:colOff>114300</xdr:colOff>
                    <xdr:row>11</xdr:row>
                    <xdr:rowOff>129540</xdr:rowOff>
                  </from>
                  <to>
                    <xdr:col>12</xdr:col>
                    <xdr:colOff>358140</xdr:colOff>
                    <xdr:row>12</xdr:row>
                    <xdr:rowOff>144780</xdr:rowOff>
                  </to>
                </anchor>
              </controlPr>
            </control>
          </mc:Choice>
        </mc:AlternateContent>
        <mc:AlternateContent xmlns:mc="http://schemas.openxmlformats.org/markup-compatibility/2006">
          <mc:Choice Requires="x14">
            <control shapeId="2223" r:id="rId173" name="Check Box 175">
              <controlPr locked="0" defaultSize="0" autoFill="0" autoLine="0" autoPict="0">
                <anchor moveWithCells="1">
                  <from>
                    <xdr:col>12</xdr:col>
                    <xdr:colOff>114300</xdr:colOff>
                    <xdr:row>12</xdr:row>
                    <xdr:rowOff>144780</xdr:rowOff>
                  </from>
                  <to>
                    <xdr:col>12</xdr:col>
                    <xdr:colOff>358140</xdr:colOff>
                    <xdr:row>14</xdr:row>
                    <xdr:rowOff>0</xdr:rowOff>
                  </to>
                </anchor>
              </controlPr>
            </control>
          </mc:Choice>
        </mc:AlternateContent>
        <mc:AlternateContent xmlns:mc="http://schemas.openxmlformats.org/markup-compatibility/2006">
          <mc:Choice Requires="x14">
            <control shapeId="2224" r:id="rId174" name="Check Box 176">
              <controlPr locked="0" defaultSize="0" autoFill="0" autoLine="0" autoPict="0">
                <anchor moveWithCells="1">
                  <from>
                    <xdr:col>12</xdr:col>
                    <xdr:colOff>99060</xdr:colOff>
                    <xdr:row>13</xdr:row>
                    <xdr:rowOff>144780</xdr:rowOff>
                  </from>
                  <to>
                    <xdr:col>12</xdr:col>
                    <xdr:colOff>342900</xdr:colOff>
                    <xdr:row>15</xdr:row>
                    <xdr:rowOff>0</xdr:rowOff>
                  </to>
                </anchor>
              </controlPr>
            </control>
          </mc:Choice>
        </mc:AlternateContent>
        <mc:AlternateContent xmlns:mc="http://schemas.openxmlformats.org/markup-compatibility/2006">
          <mc:Choice Requires="x14">
            <control shapeId="2225" r:id="rId175" name="Check Box 177">
              <controlPr locked="0" defaultSize="0" autoFill="0" autoLine="0" autoPict="0">
                <anchor moveWithCells="1">
                  <from>
                    <xdr:col>12</xdr:col>
                    <xdr:colOff>121920</xdr:colOff>
                    <xdr:row>14</xdr:row>
                    <xdr:rowOff>137160</xdr:rowOff>
                  </from>
                  <to>
                    <xdr:col>12</xdr:col>
                    <xdr:colOff>365760</xdr:colOff>
                    <xdr:row>15</xdr:row>
                    <xdr:rowOff>152400</xdr:rowOff>
                  </to>
                </anchor>
              </controlPr>
            </control>
          </mc:Choice>
        </mc:AlternateContent>
        <mc:AlternateContent xmlns:mc="http://schemas.openxmlformats.org/markup-compatibility/2006">
          <mc:Choice Requires="x14">
            <control shapeId="2226" r:id="rId176" name="Check Box 178">
              <controlPr locked="0" defaultSize="0" autoFill="0" autoLine="0" autoPict="0">
                <anchor moveWithCells="1">
                  <from>
                    <xdr:col>12</xdr:col>
                    <xdr:colOff>114300</xdr:colOff>
                    <xdr:row>15</xdr:row>
                    <xdr:rowOff>144780</xdr:rowOff>
                  </from>
                  <to>
                    <xdr:col>12</xdr:col>
                    <xdr:colOff>358140</xdr:colOff>
                    <xdr:row>17</xdr:row>
                    <xdr:rowOff>0</xdr:rowOff>
                  </to>
                </anchor>
              </controlPr>
            </control>
          </mc:Choice>
        </mc:AlternateContent>
        <mc:AlternateContent xmlns:mc="http://schemas.openxmlformats.org/markup-compatibility/2006">
          <mc:Choice Requires="x14">
            <control shapeId="2227" r:id="rId177" name="Check Box 179">
              <controlPr locked="0" defaultSize="0" autoFill="0" autoLine="0" autoPict="0">
                <anchor moveWithCells="1">
                  <from>
                    <xdr:col>12</xdr:col>
                    <xdr:colOff>99060</xdr:colOff>
                    <xdr:row>16</xdr:row>
                    <xdr:rowOff>144780</xdr:rowOff>
                  </from>
                  <to>
                    <xdr:col>12</xdr:col>
                    <xdr:colOff>342900</xdr:colOff>
                    <xdr:row>18</xdr:row>
                    <xdr:rowOff>0</xdr:rowOff>
                  </to>
                </anchor>
              </controlPr>
            </control>
          </mc:Choice>
        </mc:AlternateContent>
        <mc:AlternateContent xmlns:mc="http://schemas.openxmlformats.org/markup-compatibility/2006">
          <mc:Choice Requires="x14">
            <control shapeId="2228" r:id="rId178" name="Check Box 180">
              <controlPr locked="0" defaultSize="0" autoFill="0" autoLine="0" autoPict="0">
                <anchor moveWithCells="1">
                  <from>
                    <xdr:col>12</xdr:col>
                    <xdr:colOff>114300</xdr:colOff>
                    <xdr:row>18</xdr:row>
                    <xdr:rowOff>7620</xdr:rowOff>
                  </from>
                  <to>
                    <xdr:col>12</xdr:col>
                    <xdr:colOff>358140</xdr:colOff>
                    <xdr:row>19</xdr:row>
                    <xdr:rowOff>22860</xdr:rowOff>
                  </to>
                </anchor>
              </controlPr>
            </control>
          </mc:Choice>
        </mc:AlternateContent>
        <mc:AlternateContent xmlns:mc="http://schemas.openxmlformats.org/markup-compatibility/2006">
          <mc:Choice Requires="x14">
            <control shapeId="2229" r:id="rId179" name="Check Box 181">
              <controlPr locked="0" defaultSize="0" autoFill="0" autoLine="0" autoPict="0">
                <anchor moveWithCells="1">
                  <from>
                    <xdr:col>12</xdr:col>
                    <xdr:colOff>106680</xdr:colOff>
                    <xdr:row>19</xdr:row>
                    <xdr:rowOff>7620</xdr:rowOff>
                  </from>
                  <to>
                    <xdr:col>12</xdr:col>
                    <xdr:colOff>350520</xdr:colOff>
                    <xdr:row>20</xdr:row>
                    <xdr:rowOff>22860</xdr:rowOff>
                  </to>
                </anchor>
              </controlPr>
            </control>
          </mc:Choice>
        </mc:AlternateContent>
        <mc:AlternateContent xmlns:mc="http://schemas.openxmlformats.org/markup-compatibility/2006">
          <mc:Choice Requires="x14">
            <control shapeId="2230" r:id="rId180" name="Check Box 182">
              <controlPr locked="0" defaultSize="0" autoFill="0" autoLine="0" autoPict="0">
                <anchor moveWithCells="1">
                  <from>
                    <xdr:col>12</xdr:col>
                    <xdr:colOff>121920</xdr:colOff>
                    <xdr:row>21</xdr:row>
                    <xdr:rowOff>137160</xdr:rowOff>
                  </from>
                  <to>
                    <xdr:col>12</xdr:col>
                    <xdr:colOff>365760</xdr:colOff>
                    <xdr:row>22</xdr:row>
                    <xdr:rowOff>152400</xdr:rowOff>
                  </to>
                </anchor>
              </controlPr>
            </control>
          </mc:Choice>
        </mc:AlternateContent>
        <mc:AlternateContent xmlns:mc="http://schemas.openxmlformats.org/markup-compatibility/2006">
          <mc:Choice Requires="x14">
            <control shapeId="2231" r:id="rId181" name="Check Box 183">
              <controlPr locked="0" defaultSize="0" autoFill="0" autoLine="0" autoPict="0">
                <anchor moveWithCells="1">
                  <from>
                    <xdr:col>12</xdr:col>
                    <xdr:colOff>114300</xdr:colOff>
                    <xdr:row>20</xdr:row>
                    <xdr:rowOff>144780</xdr:rowOff>
                  </from>
                  <to>
                    <xdr:col>12</xdr:col>
                    <xdr:colOff>358140</xdr:colOff>
                    <xdr:row>22</xdr:row>
                    <xdr:rowOff>0</xdr:rowOff>
                  </to>
                </anchor>
              </controlPr>
            </control>
          </mc:Choice>
        </mc:AlternateContent>
        <mc:AlternateContent xmlns:mc="http://schemas.openxmlformats.org/markup-compatibility/2006">
          <mc:Choice Requires="x14">
            <control shapeId="2232" r:id="rId182" name="Check Box 184">
              <controlPr locked="0" defaultSize="0" autoFill="0" autoLine="0" autoPict="0">
                <anchor moveWithCells="1">
                  <from>
                    <xdr:col>12</xdr:col>
                    <xdr:colOff>106680</xdr:colOff>
                    <xdr:row>19</xdr:row>
                    <xdr:rowOff>129540</xdr:rowOff>
                  </from>
                  <to>
                    <xdr:col>12</xdr:col>
                    <xdr:colOff>350520</xdr:colOff>
                    <xdr:row>20</xdr:row>
                    <xdr:rowOff>144780</xdr:rowOff>
                  </to>
                </anchor>
              </controlPr>
            </control>
          </mc:Choice>
        </mc:AlternateContent>
        <mc:AlternateContent xmlns:mc="http://schemas.openxmlformats.org/markup-compatibility/2006">
          <mc:Choice Requires="x14">
            <control shapeId="2233" r:id="rId183" name="Check Box 185">
              <controlPr defaultSize="0" autoFill="0" autoLine="0" autoPict="0">
                <anchor moveWithCells="1">
                  <from>
                    <xdr:col>13</xdr:col>
                    <xdr:colOff>129540</xdr:colOff>
                    <xdr:row>7</xdr:row>
                    <xdr:rowOff>495300</xdr:rowOff>
                  </from>
                  <to>
                    <xdr:col>13</xdr:col>
                    <xdr:colOff>373380</xdr:colOff>
                    <xdr:row>9</xdr:row>
                    <xdr:rowOff>15240</xdr:rowOff>
                  </to>
                </anchor>
              </controlPr>
            </control>
          </mc:Choice>
        </mc:AlternateContent>
        <mc:AlternateContent xmlns:mc="http://schemas.openxmlformats.org/markup-compatibility/2006">
          <mc:Choice Requires="x14">
            <control shapeId="2234" r:id="rId184" name="Check Box 186">
              <controlPr defaultSize="0" autoFill="0" autoLine="0" autoPict="0">
                <anchor moveWithCells="1">
                  <from>
                    <xdr:col>13</xdr:col>
                    <xdr:colOff>129540</xdr:colOff>
                    <xdr:row>8</xdr:row>
                    <xdr:rowOff>152400</xdr:rowOff>
                  </from>
                  <to>
                    <xdr:col>13</xdr:col>
                    <xdr:colOff>373380</xdr:colOff>
                    <xdr:row>10</xdr:row>
                    <xdr:rowOff>7620</xdr:rowOff>
                  </to>
                </anchor>
              </controlPr>
            </control>
          </mc:Choice>
        </mc:AlternateContent>
        <mc:AlternateContent xmlns:mc="http://schemas.openxmlformats.org/markup-compatibility/2006">
          <mc:Choice Requires="x14">
            <control shapeId="2235" r:id="rId185" name="Check Box 187">
              <controlPr defaultSize="0" autoFill="0" autoLine="0" autoPict="0">
                <anchor moveWithCells="1">
                  <from>
                    <xdr:col>13</xdr:col>
                    <xdr:colOff>114300</xdr:colOff>
                    <xdr:row>10</xdr:row>
                    <xdr:rowOff>7620</xdr:rowOff>
                  </from>
                  <to>
                    <xdr:col>13</xdr:col>
                    <xdr:colOff>358140</xdr:colOff>
                    <xdr:row>11</xdr:row>
                    <xdr:rowOff>22860</xdr:rowOff>
                  </to>
                </anchor>
              </controlPr>
            </control>
          </mc:Choice>
        </mc:AlternateContent>
        <mc:AlternateContent xmlns:mc="http://schemas.openxmlformats.org/markup-compatibility/2006">
          <mc:Choice Requires="x14">
            <control shapeId="2236" r:id="rId186" name="Check Box 188">
              <controlPr defaultSize="0" autoFill="0" autoLine="0" autoPict="0">
                <anchor moveWithCells="1">
                  <from>
                    <xdr:col>13</xdr:col>
                    <xdr:colOff>106680</xdr:colOff>
                    <xdr:row>10</xdr:row>
                    <xdr:rowOff>182880</xdr:rowOff>
                  </from>
                  <to>
                    <xdr:col>13</xdr:col>
                    <xdr:colOff>350520</xdr:colOff>
                    <xdr:row>12</xdr:row>
                    <xdr:rowOff>15240</xdr:rowOff>
                  </to>
                </anchor>
              </controlPr>
            </control>
          </mc:Choice>
        </mc:AlternateContent>
        <mc:AlternateContent xmlns:mc="http://schemas.openxmlformats.org/markup-compatibility/2006">
          <mc:Choice Requires="x14">
            <control shapeId="2237" r:id="rId187" name="Check Box 189">
              <controlPr defaultSize="0" autoFill="0" autoLine="0" autoPict="0">
                <anchor moveWithCells="1">
                  <from>
                    <xdr:col>13</xdr:col>
                    <xdr:colOff>114300</xdr:colOff>
                    <xdr:row>11</xdr:row>
                    <xdr:rowOff>129540</xdr:rowOff>
                  </from>
                  <to>
                    <xdr:col>13</xdr:col>
                    <xdr:colOff>358140</xdr:colOff>
                    <xdr:row>12</xdr:row>
                    <xdr:rowOff>144780</xdr:rowOff>
                  </to>
                </anchor>
              </controlPr>
            </control>
          </mc:Choice>
        </mc:AlternateContent>
        <mc:AlternateContent xmlns:mc="http://schemas.openxmlformats.org/markup-compatibility/2006">
          <mc:Choice Requires="x14">
            <control shapeId="2238" r:id="rId188" name="Check Box 190">
              <controlPr defaultSize="0" autoFill="0" autoLine="0" autoPict="0">
                <anchor moveWithCells="1">
                  <from>
                    <xdr:col>13</xdr:col>
                    <xdr:colOff>114300</xdr:colOff>
                    <xdr:row>12</xdr:row>
                    <xdr:rowOff>144780</xdr:rowOff>
                  </from>
                  <to>
                    <xdr:col>13</xdr:col>
                    <xdr:colOff>358140</xdr:colOff>
                    <xdr:row>14</xdr:row>
                    <xdr:rowOff>0</xdr:rowOff>
                  </to>
                </anchor>
              </controlPr>
            </control>
          </mc:Choice>
        </mc:AlternateContent>
        <mc:AlternateContent xmlns:mc="http://schemas.openxmlformats.org/markup-compatibility/2006">
          <mc:Choice Requires="x14">
            <control shapeId="2239" r:id="rId189" name="Check Box 191">
              <controlPr defaultSize="0" autoFill="0" autoLine="0" autoPict="0">
                <anchor moveWithCells="1">
                  <from>
                    <xdr:col>13</xdr:col>
                    <xdr:colOff>99060</xdr:colOff>
                    <xdr:row>13</xdr:row>
                    <xdr:rowOff>144780</xdr:rowOff>
                  </from>
                  <to>
                    <xdr:col>13</xdr:col>
                    <xdr:colOff>342900</xdr:colOff>
                    <xdr:row>15</xdr:row>
                    <xdr:rowOff>0</xdr:rowOff>
                  </to>
                </anchor>
              </controlPr>
            </control>
          </mc:Choice>
        </mc:AlternateContent>
        <mc:AlternateContent xmlns:mc="http://schemas.openxmlformats.org/markup-compatibility/2006">
          <mc:Choice Requires="x14">
            <control shapeId="2240" r:id="rId190" name="Check Box 192">
              <controlPr defaultSize="0" autoFill="0" autoLine="0" autoPict="0">
                <anchor moveWithCells="1">
                  <from>
                    <xdr:col>13</xdr:col>
                    <xdr:colOff>121920</xdr:colOff>
                    <xdr:row>14</xdr:row>
                    <xdr:rowOff>137160</xdr:rowOff>
                  </from>
                  <to>
                    <xdr:col>13</xdr:col>
                    <xdr:colOff>365760</xdr:colOff>
                    <xdr:row>15</xdr:row>
                    <xdr:rowOff>152400</xdr:rowOff>
                  </to>
                </anchor>
              </controlPr>
            </control>
          </mc:Choice>
        </mc:AlternateContent>
        <mc:AlternateContent xmlns:mc="http://schemas.openxmlformats.org/markup-compatibility/2006">
          <mc:Choice Requires="x14">
            <control shapeId="2241" r:id="rId191" name="Check Box 193">
              <controlPr defaultSize="0" autoFill="0" autoLine="0" autoPict="0">
                <anchor moveWithCells="1">
                  <from>
                    <xdr:col>13</xdr:col>
                    <xdr:colOff>114300</xdr:colOff>
                    <xdr:row>15</xdr:row>
                    <xdr:rowOff>144780</xdr:rowOff>
                  </from>
                  <to>
                    <xdr:col>13</xdr:col>
                    <xdr:colOff>358140</xdr:colOff>
                    <xdr:row>17</xdr:row>
                    <xdr:rowOff>0</xdr:rowOff>
                  </to>
                </anchor>
              </controlPr>
            </control>
          </mc:Choice>
        </mc:AlternateContent>
        <mc:AlternateContent xmlns:mc="http://schemas.openxmlformats.org/markup-compatibility/2006">
          <mc:Choice Requires="x14">
            <control shapeId="2242" r:id="rId192" name="Check Box 194">
              <controlPr defaultSize="0" autoFill="0" autoLine="0" autoPict="0">
                <anchor moveWithCells="1">
                  <from>
                    <xdr:col>13</xdr:col>
                    <xdr:colOff>99060</xdr:colOff>
                    <xdr:row>16</xdr:row>
                    <xdr:rowOff>144780</xdr:rowOff>
                  </from>
                  <to>
                    <xdr:col>13</xdr:col>
                    <xdr:colOff>342900</xdr:colOff>
                    <xdr:row>18</xdr:row>
                    <xdr:rowOff>0</xdr:rowOff>
                  </to>
                </anchor>
              </controlPr>
            </control>
          </mc:Choice>
        </mc:AlternateContent>
        <mc:AlternateContent xmlns:mc="http://schemas.openxmlformats.org/markup-compatibility/2006">
          <mc:Choice Requires="x14">
            <control shapeId="2243" r:id="rId193" name="Check Box 195">
              <controlPr defaultSize="0" autoFill="0" autoLine="0" autoPict="0">
                <anchor moveWithCells="1">
                  <from>
                    <xdr:col>13</xdr:col>
                    <xdr:colOff>114300</xdr:colOff>
                    <xdr:row>18</xdr:row>
                    <xdr:rowOff>7620</xdr:rowOff>
                  </from>
                  <to>
                    <xdr:col>13</xdr:col>
                    <xdr:colOff>358140</xdr:colOff>
                    <xdr:row>19</xdr:row>
                    <xdr:rowOff>22860</xdr:rowOff>
                  </to>
                </anchor>
              </controlPr>
            </control>
          </mc:Choice>
        </mc:AlternateContent>
        <mc:AlternateContent xmlns:mc="http://schemas.openxmlformats.org/markup-compatibility/2006">
          <mc:Choice Requires="x14">
            <control shapeId="2244" r:id="rId194" name="Check Box 196">
              <controlPr defaultSize="0" autoFill="0" autoLine="0" autoPict="0">
                <anchor moveWithCells="1">
                  <from>
                    <xdr:col>13</xdr:col>
                    <xdr:colOff>106680</xdr:colOff>
                    <xdr:row>19</xdr:row>
                    <xdr:rowOff>7620</xdr:rowOff>
                  </from>
                  <to>
                    <xdr:col>13</xdr:col>
                    <xdr:colOff>350520</xdr:colOff>
                    <xdr:row>20</xdr:row>
                    <xdr:rowOff>22860</xdr:rowOff>
                  </to>
                </anchor>
              </controlPr>
            </control>
          </mc:Choice>
        </mc:AlternateContent>
        <mc:AlternateContent xmlns:mc="http://schemas.openxmlformats.org/markup-compatibility/2006">
          <mc:Choice Requires="x14">
            <control shapeId="2245" r:id="rId195" name="Check Box 197">
              <controlPr defaultSize="0" autoFill="0" autoLine="0" autoPict="0">
                <anchor moveWithCells="1">
                  <from>
                    <xdr:col>13</xdr:col>
                    <xdr:colOff>121920</xdr:colOff>
                    <xdr:row>21</xdr:row>
                    <xdr:rowOff>137160</xdr:rowOff>
                  </from>
                  <to>
                    <xdr:col>13</xdr:col>
                    <xdr:colOff>365760</xdr:colOff>
                    <xdr:row>22</xdr:row>
                    <xdr:rowOff>152400</xdr:rowOff>
                  </to>
                </anchor>
              </controlPr>
            </control>
          </mc:Choice>
        </mc:AlternateContent>
        <mc:AlternateContent xmlns:mc="http://schemas.openxmlformats.org/markup-compatibility/2006">
          <mc:Choice Requires="x14">
            <control shapeId="2246" r:id="rId196" name="Check Box 198">
              <controlPr defaultSize="0" autoFill="0" autoLine="0" autoPict="0">
                <anchor moveWithCells="1">
                  <from>
                    <xdr:col>13</xdr:col>
                    <xdr:colOff>114300</xdr:colOff>
                    <xdr:row>20</xdr:row>
                    <xdr:rowOff>144780</xdr:rowOff>
                  </from>
                  <to>
                    <xdr:col>13</xdr:col>
                    <xdr:colOff>358140</xdr:colOff>
                    <xdr:row>22</xdr:row>
                    <xdr:rowOff>0</xdr:rowOff>
                  </to>
                </anchor>
              </controlPr>
            </control>
          </mc:Choice>
        </mc:AlternateContent>
        <mc:AlternateContent xmlns:mc="http://schemas.openxmlformats.org/markup-compatibility/2006">
          <mc:Choice Requires="x14">
            <control shapeId="2248" r:id="rId197" name="Check Box 200">
              <controlPr defaultSize="0" autoFill="0" autoLine="0" autoPict="0">
                <anchor moveWithCells="1">
                  <from>
                    <xdr:col>13</xdr:col>
                    <xdr:colOff>129540</xdr:colOff>
                    <xdr:row>7</xdr:row>
                    <xdr:rowOff>495300</xdr:rowOff>
                  </from>
                  <to>
                    <xdr:col>13</xdr:col>
                    <xdr:colOff>373380</xdr:colOff>
                    <xdr:row>9</xdr:row>
                    <xdr:rowOff>15240</xdr:rowOff>
                  </to>
                </anchor>
              </controlPr>
            </control>
          </mc:Choice>
        </mc:AlternateContent>
        <mc:AlternateContent xmlns:mc="http://schemas.openxmlformats.org/markup-compatibility/2006">
          <mc:Choice Requires="x14">
            <control shapeId="2249" r:id="rId198" name="Check Box 201">
              <controlPr defaultSize="0" autoFill="0" autoLine="0" autoPict="0">
                <anchor moveWithCells="1">
                  <from>
                    <xdr:col>13</xdr:col>
                    <xdr:colOff>129540</xdr:colOff>
                    <xdr:row>8</xdr:row>
                    <xdr:rowOff>152400</xdr:rowOff>
                  </from>
                  <to>
                    <xdr:col>13</xdr:col>
                    <xdr:colOff>373380</xdr:colOff>
                    <xdr:row>10</xdr:row>
                    <xdr:rowOff>7620</xdr:rowOff>
                  </to>
                </anchor>
              </controlPr>
            </control>
          </mc:Choice>
        </mc:AlternateContent>
        <mc:AlternateContent xmlns:mc="http://schemas.openxmlformats.org/markup-compatibility/2006">
          <mc:Choice Requires="x14">
            <control shapeId="2250" r:id="rId199" name="Check Box 202">
              <controlPr defaultSize="0" autoFill="0" autoLine="0" autoPict="0">
                <anchor moveWithCells="1">
                  <from>
                    <xdr:col>13</xdr:col>
                    <xdr:colOff>114300</xdr:colOff>
                    <xdr:row>10</xdr:row>
                    <xdr:rowOff>7620</xdr:rowOff>
                  </from>
                  <to>
                    <xdr:col>13</xdr:col>
                    <xdr:colOff>358140</xdr:colOff>
                    <xdr:row>11</xdr:row>
                    <xdr:rowOff>22860</xdr:rowOff>
                  </to>
                </anchor>
              </controlPr>
            </control>
          </mc:Choice>
        </mc:AlternateContent>
        <mc:AlternateContent xmlns:mc="http://schemas.openxmlformats.org/markup-compatibility/2006">
          <mc:Choice Requires="x14">
            <control shapeId="2251" r:id="rId200" name="Check Box 203">
              <controlPr defaultSize="0" autoFill="0" autoLine="0" autoPict="0">
                <anchor moveWithCells="1">
                  <from>
                    <xdr:col>13</xdr:col>
                    <xdr:colOff>106680</xdr:colOff>
                    <xdr:row>10</xdr:row>
                    <xdr:rowOff>182880</xdr:rowOff>
                  </from>
                  <to>
                    <xdr:col>13</xdr:col>
                    <xdr:colOff>350520</xdr:colOff>
                    <xdr:row>12</xdr:row>
                    <xdr:rowOff>15240</xdr:rowOff>
                  </to>
                </anchor>
              </controlPr>
            </control>
          </mc:Choice>
        </mc:AlternateContent>
        <mc:AlternateContent xmlns:mc="http://schemas.openxmlformats.org/markup-compatibility/2006">
          <mc:Choice Requires="x14">
            <control shapeId="2252" r:id="rId201" name="Check Box 204">
              <controlPr defaultSize="0" autoFill="0" autoLine="0" autoPict="0">
                <anchor moveWithCells="1">
                  <from>
                    <xdr:col>13</xdr:col>
                    <xdr:colOff>114300</xdr:colOff>
                    <xdr:row>11</xdr:row>
                    <xdr:rowOff>129540</xdr:rowOff>
                  </from>
                  <to>
                    <xdr:col>13</xdr:col>
                    <xdr:colOff>358140</xdr:colOff>
                    <xdr:row>12</xdr:row>
                    <xdr:rowOff>144780</xdr:rowOff>
                  </to>
                </anchor>
              </controlPr>
            </control>
          </mc:Choice>
        </mc:AlternateContent>
        <mc:AlternateContent xmlns:mc="http://schemas.openxmlformats.org/markup-compatibility/2006">
          <mc:Choice Requires="x14">
            <control shapeId="2253" r:id="rId202" name="Check Box 205">
              <controlPr defaultSize="0" autoFill="0" autoLine="0" autoPict="0">
                <anchor moveWithCells="1">
                  <from>
                    <xdr:col>13</xdr:col>
                    <xdr:colOff>114300</xdr:colOff>
                    <xdr:row>12</xdr:row>
                    <xdr:rowOff>144780</xdr:rowOff>
                  </from>
                  <to>
                    <xdr:col>13</xdr:col>
                    <xdr:colOff>358140</xdr:colOff>
                    <xdr:row>14</xdr:row>
                    <xdr:rowOff>0</xdr:rowOff>
                  </to>
                </anchor>
              </controlPr>
            </control>
          </mc:Choice>
        </mc:AlternateContent>
        <mc:AlternateContent xmlns:mc="http://schemas.openxmlformats.org/markup-compatibility/2006">
          <mc:Choice Requires="x14">
            <control shapeId="2254" r:id="rId203" name="Check Box 206">
              <controlPr defaultSize="0" autoFill="0" autoLine="0" autoPict="0">
                <anchor moveWithCells="1">
                  <from>
                    <xdr:col>13</xdr:col>
                    <xdr:colOff>99060</xdr:colOff>
                    <xdr:row>13</xdr:row>
                    <xdr:rowOff>144780</xdr:rowOff>
                  </from>
                  <to>
                    <xdr:col>13</xdr:col>
                    <xdr:colOff>342900</xdr:colOff>
                    <xdr:row>15</xdr:row>
                    <xdr:rowOff>0</xdr:rowOff>
                  </to>
                </anchor>
              </controlPr>
            </control>
          </mc:Choice>
        </mc:AlternateContent>
        <mc:AlternateContent xmlns:mc="http://schemas.openxmlformats.org/markup-compatibility/2006">
          <mc:Choice Requires="x14">
            <control shapeId="2255" r:id="rId204" name="Check Box 207">
              <controlPr defaultSize="0" autoFill="0" autoLine="0" autoPict="0">
                <anchor moveWithCells="1">
                  <from>
                    <xdr:col>13</xdr:col>
                    <xdr:colOff>121920</xdr:colOff>
                    <xdr:row>14</xdr:row>
                    <xdr:rowOff>137160</xdr:rowOff>
                  </from>
                  <to>
                    <xdr:col>13</xdr:col>
                    <xdr:colOff>365760</xdr:colOff>
                    <xdr:row>15</xdr:row>
                    <xdr:rowOff>152400</xdr:rowOff>
                  </to>
                </anchor>
              </controlPr>
            </control>
          </mc:Choice>
        </mc:AlternateContent>
        <mc:AlternateContent xmlns:mc="http://schemas.openxmlformats.org/markup-compatibility/2006">
          <mc:Choice Requires="x14">
            <control shapeId="2256" r:id="rId205" name="Check Box 208">
              <controlPr defaultSize="0" autoFill="0" autoLine="0" autoPict="0">
                <anchor moveWithCells="1">
                  <from>
                    <xdr:col>13</xdr:col>
                    <xdr:colOff>114300</xdr:colOff>
                    <xdr:row>15</xdr:row>
                    <xdr:rowOff>144780</xdr:rowOff>
                  </from>
                  <to>
                    <xdr:col>13</xdr:col>
                    <xdr:colOff>358140</xdr:colOff>
                    <xdr:row>17</xdr:row>
                    <xdr:rowOff>0</xdr:rowOff>
                  </to>
                </anchor>
              </controlPr>
            </control>
          </mc:Choice>
        </mc:AlternateContent>
        <mc:AlternateContent xmlns:mc="http://schemas.openxmlformats.org/markup-compatibility/2006">
          <mc:Choice Requires="x14">
            <control shapeId="2257" r:id="rId206" name="Check Box 209">
              <controlPr defaultSize="0" autoFill="0" autoLine="0" autoPict="0">
                <anchor moveWithCells="1">
                  <from>
                    <xdr:col>13</xdr:col>
                    <xdr:colOff>99060</xdr:colOff>
                    <xdr:row>16</xdr:row>
                    <xdr:rowOff>144780</xdr:rowOff>
                  </from>
                  <to>
                    <xdr:col>13</xdr:col>
                    <xdr:colOff>342900</xdr:colOff>
                    <xdr:row>18</xdr:row>
                    <xdr:rowOff>0</xdr:rowOff>
                  </to>
                </anchor>
              </controlPr>
            </control>
          </mc:Choice>
        </mc:AlternateContent>
        <mc:AlternateContent xmlns:mc="http://schemas.openxmlformats.org/markup-compatibility/2006">
          <mc:Choice Requires="x14">
            <control shapeId="2258" r:id="rId207" name="Check Box 210">
              <controlPr defaultSize="0" autoFill="0" autoLine="0" autoPict="0">
                <anchor moveWithCells="1">
                  <from>
                    <xdr:col>13</xdr:col>
                    <xdr:colOff>114300</xdr:colOff>
                    <xdr:row>18</xdr:row>
                    <xdr:rowOff>7620</xdr:rowOff>
                  </from>
                  <to>
                    <xdr:col>13</xdr:col>
                    <xdr:colOff>358140</xdr:colOff>
                    <xdr:row>19</xdr:row>
                    <xdr:rowOff>22860</xdr:rowOff>
                  </to>
                </anchor>
              </controlPr>
            </control>
          </mc:Choice>
        </mc:AlternateContent>
        <mc:AlternateContent xmlns:mc="http://schemas.openxmlformats.org/markup-compatibility/2006">
          <mc:Choice Requires="x14">
            <control shapeId="2259" r:id="rId208" name="Check Box 211">
              <controlPr defaultSize="0" autoFill="0" autoLine="0" autoPict="0">
                <anchor moveWithCells="1">
                  <from>
                    <xdr:col>13</xdr:col>
                    <xdr:colOff>106680</xdr:colOff>
                    <xdr:row>19</xdr:row>
                    <xdr:rowOff>7620</xdr:rowOff>
                  </from>
                  <to>
                    <xdr:col>13</xdr:col>
                    <xdr:colOff>350520</xdr:colOff>
                    <xdr:row>20</xdr:row>
                    <xdr:rowOff>22860</xdr:rowOff>
                  </to>
                </anchor>
              </controlPr>
            </control>
          </mc:Choice>
        </mc:AlternateContent>
        <mc:AlternateContent xmlns:mc="http://schemas.openxmlformats.org/markup-compatibility/2006">
          <mc:Choice Requires="x14">
            <control shapeId="2260" r:id="rId209" name="Check Box 212">
              <controlPr defaultSize="0" autoFill="0" autoLine="0" autoPict="0">
                <anchor moveWithCells="1">
                  <from>
                    <xdr:col>13</xdr:col>
                    <xdr:colOff>121920</xdr:colOff>
                    <xdr:row>21</xdr:row>
                    <xdr:rowOff>137160</xdr:rowOff>
                  </from>
                  <to>
                    <xdr:col>13</xdr:col>
                    <xdr:colOff>365760</xdr:colOff>
                    <xdr:row>22</xdr:row>
                    <xdr:rowOff>152400</xdr:rowOff>
                  </to>
                </anchor>
              </controlPr>
            </control>
          </mc:Choice>
        </mc:AlternateContent>
        <mc:AlternateContent xmlns:mc="http://schemas.openxmlformats.org/markup-compatibility/2006">
          <mc:Choice Requires="x14">
            <control shapeId="2261" r:id="rId210" name="Check Box 213">
              <controlPr defaultSize="0" autoFill="0" autoLine="0" autoPict="0">
                <anchor moveWithCells="1">
                  <from>
                    <xdr:col>13</xdr:col>
                    <xdr:colOff>114300</xdr:colOff>
                    <xdr:row>20</xdr:row>
                    <xdr:rowOff>144780</xdr:rowOff>
                  </from>
                  <to>
                    <xdr:col>13</xdr:col>
                    <xdr:colOff>358140</xdr:colOff>
                    <xdr:row>22</xdr:row>
                    <xdr:rowOff>0</xdr:rowOff>
                  </to>
                </anchor>
              </controlPr>
            </control>
          </mc:Choice>
        </mc:AlternateContent>
        <mc:AlternateContent xmlns:mc="http://schemas.openxmlformats.org/markup-compatibility/2006">
          <mc:Choice Requires="x14">
            <control shapeId="2263" r:id="rId211" name="Check Box 215">
              <controlPr locked="0" defaultSize="0" autoFill="0" autoLine="0" autoPict="0">
                <anchor moveWithCells="1">
                  <from>
                    <xdr:col>13</xdr:col>
                    <xdr:colOff>129540</xdr:colOff>
                    <xdr:row>7</xdr:row>
                    <xdr:rowOff>495300</xdr:rowOff>
                  </from>
                  <to>
                    <xdr:col>13</xdr:col>
                    <xdr:colOff>373380</xdr:colOff>
                    <xdr:row>9</xdr:row>
                    <xdr:rowOff>15240</xdr:rowOff>
                  </to>
                </anchor>
              </controlPr>
            </control>
          </mc:Choice>
        </mc:AlternateContent>
        <mc:AlternateContent xmlns:mc="http://schemas.openxmlformats.org/markup-compatibility/2006">
          <mc:Choice Requires="x14">
            <control shapeId="2264" r:id="rId212" name="Check Box 216">
              <controlPr locked="0" defaultSize="0" autoFill="0" autoLine="0" autoPict="0">
                <anchor moveWithCells="1">
                  <from>
                    <xdr:col>13</xdr:col>
                    <xdr:colOff>129540</xdr:colOff>
                    <xdr:row>8</xdr:row>
                    <xdr:rowOff>152400</xdr:rowOff>
                  </from>
                  <to>
                    <xdr:col>13</xdr:col>
                    <xdr:colOff>373380</xdr:colOff>
                    <xdr:row>10</xdr:row>
                    <xdr:rowOff>7620</xdr:rowOff>
                  </to>
                </anchor>
              </controlPr>
            </control>
          </mc:Choice>
        </mc:AlternateContent>
        <mc:AlternateContent xmlns:mc="http://schemas.openxmlformats.org/markup-compatibility/2006">
          <mc:Choice Requires="x14">
            <control shapeId="2265" r:id="rId213" name="Check Box 217">
              <controlPr locked="0" defaultSize="0" autoFill="0" autoLine="0" autoPict="0">
                <anchor moveWithCells="1">
                  <from>
                    <xdr:col>13</xdr:col>
                    <xdr:colOff>114300</xdr:colOff>
                    <xdr:row>10</xdr:row>
                    <xdr:rowOff>7620</xdr:rowOff>
                  </from>
                  <to>
                    <xdr:col>13</xdr:col>
                    <xdr:colOff>358140</xdr:colOff>
                    <xdr:row>11</xdr:row>
                    <xdr:rowOff>22860</xdr:rowOff>
                  </to>
                </anchor>
              </controlPr>
            </control>
          </mc:Choice>
        </mc:AlternateContent>
        <mc:AlternateContent xmlns:mc="http://schemas.openxmlformats.org/markup-compatibility/2006">
          <mc:Choice Requires="x14">
            <control shapeId="2266" r:id="rId214" name="Check Box 218">
              <controlPr locked="0" defaultSize="0" autoFill="0" autoLine="0" autoPict="0">
                <anchor moveWithCells="1">
                  <from>
                    <xdr:col>13</xdr:col>
                    <xdr:colOff>106680</xdr:colOff>
                    <xdr:row>10</xdr:row>
                    <xdr:rowOff>182880</xdr:rowOff>
                  </from>
                  <to>
                    <xdr:col>13</xdr:col>
                    <xdr:colOff>350520</xdr:colOff>
                    <xdr:row>12</xdr:row>
                    <xdr:rowOff>15240</xdr:rowOff>
                  </to>
                </anchor>
              </controlPr>
            </control>
          </mc:Choice>
        </mc:AlternateContent>
        <mc:AlternateContent xmlns:mc="http://schemas.openxmlformats.org/markup-compatibility/2006">
          <mc:Choice Requires="x14">
            <control shapeId="2267" r:id="rId215" name="Check Box 219">
              <controlPr locked="0" defaultSize="0" autoFill="0" autoLine="0" autoPict="0">
                <anchor moveWithCells="1">
                  <from>
                    <xdr:col>13</xdr:col>
                    <xdr:colOff>114300</xdr:colOff>
                    <xdr:row>11</xdr:row>
                    <xdr:rowOff>129540</xdr:rowOff>
                  </from>
                  <to>
                    <xdr:col>13</xdr:col>
                    <xdr:colOff>358140</xdr:colOff>
                    <xdr:row>12</xdr:row>
                    <xdr:rowOff>144780</xdr:rowOff>
                  </to>
                </anchor>
              </controlPr>
            </control>
          </mc:Choice>
        </mc:AlternateContent>
        <mc:AlternateContent xmlns:mc="http://schemas.openxmlformats.org/markup-compatibility/2006">
          <mc:Choice Requires="x14">
            <control shapeId="2268" r:id="rId216" name="Check Box 220">
              <controlPr locked="0" defaultSize="0" autoFill="0" autoLine="0" autoPict="0">
                <anchor moveWithCells="1">
                  <from>
                    <xdr:col>13</xdr:col>
                    <xdr:colOff>114300</xdr:colOff>
                    <xdr:row>12</xdr:row>
                    <xdr:rowOff>144780</xdr:rowOff>
                  </from>
                  <to>
                    <xdr:col>13</xdr:col>
                    <xdr:colOff>358140</xdr:colOff>
                    <xdr:row>14</xdr:row>
                    <xdr:rowOff>0</xdr:rowOff>
                  </to>
                </anchor>
              </controlPr>
            </control>
          </mc:Choice>
        </mc:AlternateContent>
        <mc:AlternateContent xmlns:mc="http://schemas.openxmlformats.org/markup-compatibility/2006">
          <mc:Choice Requires="x14">
            <control shapeId="2269" r:id="rId217" name="Check Box 221">
              <controlPr locked="0" defaultSize="0" autoFill="0" autoLine="0" autoPict="0">
                <anchor moveWithCells="1">
                  <from>
                    <xdr:col>13</xdr:col>
                    <xdr:colOff>99060</xdr:colOff>
                    <xdr:row>13</xdr:row>
                    <xdr:rowOff>144780</xdr:rowOff>
                  </from>
                  <to>
                    <xdr:col>13</xdr:col>
                    <xdr:colOff>342900</xdr:colOff>
                    <xdr:row>15</xdr:row>
                    <xdr:rowOff>0</xdr:rowOff>
                  </to>
                </anchor>
              </controlPr>
            </control>
          </mc:Choice>
        </mc:AlternateContent>
        <mc:AlternateContent xmlns:mc="http://schemas.openxmlformats.org/markup-compatibility/2006">
          <mc:Choice Requires="x14">
            <control shapeId="2270" r:id="rId218" name="Check Box 222">
              <controlPr locked="0" defaultSize="0" autoFill="0" autoLine="0" autoPict="0">
                <anchor moveWithCells="1">
                  <from>
                    <xdr:col>13</xdr:col>
                    <xdr:colOff>121920</xdr:colOff>
                    <xdr:row>14</xdr:row>
                    <xdr:rowOff>137160</xdr:rowOff>
                  </from>
                  <to>
                    <xdr:col>13</xdr:col>
                    <xdr:colOff>365760</xdr:colOff>
                    <xdr:row>15</xdr:row>
                    <xdr:rowOff>152400</xdr:rowOff>
                  </to>
                </anchor>
              </controlPr>
            </control>
          </mc:Choice>
        </mc:AlternateContent>
        <mc:AlternateContent xmlns:mc="http://schemas.openxmlformats.org/markup-compatibility/2006">
          <mc:Choice Requires="x14">
            <control shapeId="2271" r:id="rId219" name="Check Box 223">
              <controlPr locked="0" defaultSize="0" autoFill="0" autoLine="0" autoPict="0">
                <anchor moveWithCells="1">
                  <from>
                    <xdr:col>13</xdr:col>
                    <xdr:colOff>114300</xdr:colOff>
                    <xdr:row>15</xdr:row>
                    <xdr:rowOff>144780</xdr:rowOff>
                  </from>
                  <to>
                    <xdr:col>13</xdr:col>
                    <xdr:colOff>358140</xdr:colOff>
                    <xdr:row>17</xdr:row>
                    <xdr:rowOff>0</xdr:rowOff>
                  </to>
                </anchor>
              </controlPr>
            </control>
          </mc:Choice>
        </mc:AlternateContent>
        <mc:AlternateContent xmlns:mc="http://schemas.openxmlformats.org/markup-compatibility/2006">
          <mc:Choice Requires="x14">
            <control shapeId="2272" r:id="rId220" name="Check Box 224">
              <controlPr locked="0" defaultSize="0" autoFill="0" autoLine="0" autoPict="0">
                <anchor moveWithCells="1">
                  <from>
                    <xdr:col>13</xdr:col>
                    <xdr:colOff>99060</xdr:colOff>
                    <xdr:row>16</xdr:row>
                    <xdr:rowOff>144780</xdr:rowOff>
                  </from>
                  <to>
                    <xdr:col>13</xdr:col>
                    <xdr:colOff>342900</xdr:colOff>
                    <xdr:row>18</xdr:row>
                    <xdr:rowOff>0</xdr:rowOff>
                  </to>
                </anchor>
              </controlPr>
            </control>
          </mc:Choice>
        </mc:AlternateContent>
        <mc:AlternateContent xmlns:mc="http://schemas.openxmlformats.org/markup-compatibility/2006">
          <mc:Choice Requires="x14">
            <control shapeId="2273" r:id="rId221" name="Check Box 225">
              <controlPr locked="0" defaultSize="0" autoFill="0" autoLine="0" autoPict="0">
                <anchor moveWithCells="1">
                  <from>
                    <xdr:col>13</xdr:col>
                    <xdr:colOff>114300</xdr:colOff>
                    <xdr:row>18</xdr:row>
                    <xdr:rowOff>7620</xdr:rowOff>
                  </from>
                  <to>
                    <xdr:col>13</xdr:col>
                    <xdr:colOff>358140</xdr:colOff>
                    <xdr:row>19</xdr:row>
                    <xdr:rowOff>22860</xdr:rowOff>
                  </to>
                </anchor>
              </controlPr>
            </control>
          </mc:Choice>
        </mc:AlternateContent>
        <mc:AlternateContent xmlns:mc="http://schemas.openxmlformats.org/markup-compatibility/2006">
          <mc:Choice Requires="x14">
            <control shapeId="2274" r:id="rId222" name="Check Box 226">
              <controlPr locked="0" defaultSize="0" autoFill="0" autoLine="0" autoPict="0">
                <anchor moveWithCells="1">
                  <from>
                    <xdr:col>13</xdr:col>
                    <xdr:colOff>106680</xdr:colOff>
                    <xdr:row>19</xdr:row>
                    <xdr:rowOff>7620</xdr:rowOff>
                  </from>
                  <to>
                    <xdr:col>13</xdr:col>
                    <xdr:colOff>350520</xdr:colOff>
                    <xdr:row>20</xdr:row>
                    <xdr:rowOff>22860</xdr:rowOff>
                  </to>
                </anchor>
              </controlPr>
            </control>
          </mc:Choice>
        </mc:AlternateContent>
        <mc:AlternateContent xmlns:mc="http://schemas.openxmlformats.org/markup-compatibility/2006">
          <mc:Choice Requires="x14">
            <control shapeId="2275" r:id="rId223" name="Check Box 227">
              <controlPr locked="0" defaultSize="0" autoFill="0" autoLine="0" autoPict="0">
                <anchor moveWithCells="1">
                  <from>
                    <xdr:col>13</xdr:col>
                    <xdr:colOff>121920</xdr:colOff>
                    <xdr:row>21</xdr:row>
                    <xdr:rowOff>137160</xdr:rowOff>
                  </from>
                  <to>
                    <xdr:col>13</xdr:col>
                    <xdr:colOff>365760</xdr:colOff>
                    <xdr:row>22</xdr:row>
                    <xdr:rowOff>152400</xdr:rowOff>
                  </to>
                </anchor>
              </controlPr>
            </control>
          </mc:Choice>
        </mc:AlternateContent>
        <mc:AlternateContent xmlns:mc="http://schemas.openxmlformats.org/markup-compatibility/2006">
          <mc:Choice Requires="x14">
            <control shapeId="2276" r:id="rId224" name="Check Box 228">
              <controlPr locked="0" defaultSize="0" autoFill="0" autoLine="0" autoPict="0">
                <anchor moveWithCells="1">
                  <from>
                    <xdr:col>13</xdr:col>
                    <xdr:colOff>114300</xdr:colOff>
                    <xdr:row>20</xdr:row>
                    <xdr:rowOff>144780</xdr:rowOff>
                  </from>
                  <to>
                    <xdr:col>13</xdr:col>
                    <xdr:colOff>358140</xdr:colOff>
                    <xdr:row>22</xdr:row>
                    <xdr:rowOff>0</xdr:rowOff>
                  </to>
                </anchor>
              </controlPr>
            </control>
          </mc:Choice>
        </mc:AlternateContent>
        <mc:AlternateContent xmlns:mc="http://schemas.openxmlformats.org/markup-compatibility/2006">
          <mc:Choice Requires="x14">
            <control shapeId="2334" r:id="rId225" name="Check Box 286">
              <controlPr defaultSize="0" autoFill="0" autoLine="0" autoPict="0">
                <anchor moveWithCells="1">
                  <from>
                    <xdr:col>13</xdr:col>
                    <xdr:colOff>129540</xdr:colOff>
                    <xdr:row>8</xdr:row>
                    <xdr:rowOff>495300</xdr:rowOff>
                  </from>
                  <to>
                    <xdr:col>13</xdr:col>
                    <xdr:colOff>373380</xdr:colOff>
                    <xdr:row>10</xdr:row>
                    <xdr:rowOff>15240</xdr:rowOff>
                  </to>
                </anchor>
              </controlPr>
            </control>
          </mc:Choice>
        </mc:AlternateContent>
        <mc:AlternateContent xmlns:mc="http://schemas.openxmlformats.org/markup-compatibility/2006">
          <mc:Choice Requires="x14">
            <control shapeId="2335" r:id="rId226" name="Check Box 287">
              <controlPr defaultSize="0" autoFill="0" autoLine="0" autoPict="0">
                <anchor moveWithCells="1">
                  <from>
                    <xdr:col>13</xdr:col>
                    <xdr:colOff>129540</xdr:colOff>
                    <xdr:row>8</xdr:row>
                    <xdr:rowOff>495300</xdr:rowOff>
                  </from>
                  <to>
                    <xdr:col>13</xdr:col>
                    <xdr:colOff>373380</xdr:colOff>
                    <xdr:row>10</xdr:row>
                    <xdr:rowOff>15240</xdr:rowOff>
                  </to>
                </anchor>
              </controlPr>
            </control>
          </mc:Choice>
        </mc:AlternateContent>
        <mc:AlternateContent xmlns:mc="http://schemas.openxmlformats.org/markup-compatibility/2006">
          <mc:Choice Requires="x14">
            <control shapeId="2336" r:id="rId227" name="Check Box 288">
              <controlPr defaultSize="0" autoFill="0" autoLine="0" autoPict="0">
                <anchor moveWithCells="1">
                  <from>
                    <xdr:col>13</xdr:col>
                    <xdr:colOff>129540</xdr:colOff>
                    <xdr:row>8</xdr:row>
                    <xdr:rowOff>495300</xdr:rowOff>
                  </from>
                  <to>
                    <xdr:col>13</xdr:col>
                    <xdr:colOff>373380</xdr:colOff>
                    <xdr:row>10</xdr:row>
                    <xdr:rowOff>15240</xdr:rowOff>
                  </to>
                </anchor>
              </controlPr>
            </control>
          </mc:Choice>
        </mc:AlternateContent>
        <mc:AlternateContent xmlns:mc="http://schemas.openxmlformats.org/markup-compatibility/2006">
          <mc:Choice Requires="x14">
            <control shapeId="2337" r:id="rId228" name="Check Box 289">
              <controlPr locked="0" defaultSize="0" autoFill="0" autoLine="0" autoPict="0">
                <anchor moveWithCells="1">
                  <from>
                    <xdr:col>13</xdr:col>
                    <xdr:colOff>129540</xdr:colOff>
                    <xdr:row>8</xdr:row>
                    <xdr:rowOff>495300</xdr:rowOff>
                  </from>
                  <to>
                    <xdr:col>13</xdr:col>
                    <xdr:colOff>373380</xdr:colOff>
                    <xdr:row>10</xdr:row>
                    <xdr:rowOff>15240</xdr:rowOff>
                  </to>
                </anchor>
              </controlPr>
            </control>
          </mc:Choice>
        </mc:AlternateContent>
        <mc:AlternateContent xmlns:mc="http://schemas.openxmlformats.org/markup-compatibility/2006">
          <mc:Choice Requires="x14">
            <control shapeId="2390" r:id="rId229" name="Check Box 342">
              <controlPr defaultSize="0" autoFill="0" autoLine="0" autoPict="0">
                <anchor moveWithCells="1">
                  <from>
                    <xdr:col>13</xdr:col>
                    <xdr:colOff>129540</xdr:colOff>
                    <xdr:row>7</xdr:row>
                    <xdr:rowOff>495300</xdr:rowOff>
                  </from>
                  <to>
                    <xdr:col>13</xdr:col>
                    <xdr:colOff>373380</xdr:colOff>
                    <xdr:row>9</xdr:row>
                    <xdr:rowOff>15240</xdr:rowOff>
                  </to>
                </anchor>
              </controlPr>
            </control>
          </mc:Choice>
        </mc:AlternateContent>
        <mc:AlternateContent xmlns:mc="http://schemas.openxmlformats.org/markup-compatibility/2006">
          <mc:Choice Requires="x14">
            <control shapeId="2391" r:id="rId230" name="Check Box 343">
              <controlPr defaultSize="0" autoFill="0" autoLine="0" autoPict="0">
                <anchor moveWithCells="1">
                  <from>
                    <xdr:col>13</xdr:col>
                    <xdr:colOff>129540</xdr:colOff>
                    <xdr:row>8</xdr:row>
                    <xdr:rowOff>152400</xdr:rowOff>
                  </from>
                  <to>
                    <xdr:col>13</xdr:col>
                    <xdr:colOff>373380</xdr:colOff>
                    <xdr:row>10</xdr:row>
                    <xdr:rowOff>7620</xdr:rowOff>
                  </to>
                </anchor>
              </controlPr>
            </control>
          </mc:Choice>
        </mc:AlternateContent>
        <mc:AlternateContent xmlns:mc="http://schemas.openxmlformats.org/markup-compatibility/2006">
          <mc:Choice Requires="x14">
            <control shapeId="2405" r:id="rId231" name="Check Box 357">
              <controlPr defaultSize="0" autoFill="0" autoLine="0" autoPict="0">
                <anchor moveWithCells="1">
                  <from>
                    <xdr:col>13</xdr:col>
                    <xdr:colOff>129540</xdr:colOff>
                    <xdr:row>7</xdr:row>
                    <xdr:rowOff>495300</xdr:rowOff>
                  </from>
                  <to>
                    <xdr:col>13</xdr:col>
                    <xdr:colOff>373380</xdr:colOff>
                    <xdr:row>9</xdr:row>
                    <xdr:rowOff>15240</xdr:rowOff>
                  </to>
                </anchor>
              </controlPr>
            </control>
          </mc:Choice>
        </mc:AlternateContent>
        <mc:AlternateContent xmlns:mc="http://schemas.openxmlformats.org/markup-compatibility/2006">
          <mc:Choice Requires="x14">
            <control shapeId="2406" r:id="rId232" name="Check Box 358">
              <controlPr defaultSize="0" autoFill="0" autoLine="0" autoPict="0">
                <anchor moveWithCells="1">
                  <from>
                    <xdr:col>13</xdr:col>
                    <xdr:colOff>129540</xdr:colOff>
                    <xdr:row>8</xdr:row>
                    <xdr:rowOff>152400</xdr:rowOff>
                  </from>
                  <to>
                    <xdr:col>13</xdr:col>
                    <xdr:colOff>373380</xdr:colOff>
                    <xdr:row>10</xdr:row>
                    <xdr:rowOff>7620</xdr:rowOff>
                  </to>
                </anchor>
              </controlPr>
            </control>
          </mc:Choice>
        </mc:AlternateContent>
        <mc:AlternateContent xmlns:mc="http://schemas.openxmlformats.org/markup-compatibility/2006">
          <mc:Choice Requires="x14">
            <control shapeId="2420" r:id="rId233" name="Check Box 372">
              <controlPr locked="0" defaultSize="0" autoFill="0" autoLine="0" autoPict="0">
                <anchor moveWithCells="1">
                  <from>
                    <xdr:col>13</xdr:col>
                    <xdr:colOff>129540</xdr:colOff>
                    <xdr:row>7</xdr:row>
                    <xdr:rowOff>495300</xdr:rowOff>
                  </from>
                  <to>
                    <xdr:col>13</xdr:col>
                    <xdr:colOff>373380</xdr:colOff>
                    <xdr:row>9</xdr:row>
                    <xdr:rowOff>15240</xdr:rowOff>
                  </to>
                </anchor>
              </controlPr>
            </control>
          </mc:Choice>
        </mc:AlternateContent>
        <mc:AlternateContent xmlns:mc="http://schemas.openxmlformats.org/markup-compatibility/2006">
          <mc:Choice Requires="x14">
            <control shapeId="2421" r:id="rId234" name="Check Box 373">
              <controlPr locked="0" defaultSize="0" autoFill="0" autoLine="0" autoPict="0">
                <anchor moveWithCells="1">
                  <from>
                    <xdr:col>13</xdr:col>
                    <xdr:colOff>129540</xdr:colOff>
                    <xdr:row>8</xdr:row>
                    <xdr:rowOff>152400</xdr:rowOff>
                  </from>
                  <to>
                    <xdr:col>13</xdr:col>
                    <xdr:colOff>373380</xdr:colOff>
                    <xdr:row>10</xdr:row>
                    <xdr:rowOff>7620</xdr:rowOff>
                  </to>
                </anchor>
              </controlPr>
            </control>
          </mc:Choice>
        </mc:AlternateContent>
        <mc:AlternateContent xmlns:mc="http://schemas.openxmlformats.org/markup-compatibility/2006">
          <mc:Choice Requires="x14">
            <control shapeId="2435" r:id="rId235" name="Check Box 387">
              <controlPr defaultSize="0" autoFill="0" autoLine="0" autoPict="0">
                <anchor moveWithCells="1">
                  <from>
                    <xdr:col>13</xdr:col>
                    <xdr:colOff>114300</xdr:colOff>
                    <xdr:row>19</xdr:row>
                    <xdr:rowOff>7620</xdr:rowOff>
                  </from>
                  <to>
                    <xdr:col>13</xdr:col>
                    <xdr:colOff>358140</xdr:colOff>
                    <xdr:row>20</xdr:row>
                    <xdr:rowOff>22860</xdr:rowOff>
                  </to>
                </anchor>
              </controlPr>
            </control>
          </mc:Choice>
        </mc:AlternateContent>
        <mc:AlternateContent xmlns:mc="http://schemas.openxmlformats.org/markup-compatibility/2006">
          <mc:Choice Requires="x14">
            <control shapeId="2436" r:id="rId236" name="Check Box 388">
              <controlPr defaultSize="0" autoFill="0" autoLine="0" autoPict="0">
                <anchor moveWithCells="1">
                  <from>
                    <xdr:col>13</xdr:col>
                    <xdr:colOff>106680</xdr:colOff>
                    <xdr:row>20</xdr:row>
                    <xdr:rowOff>7620</xdr:rowOff>
                  </from>
                  <to>
                    <xdr:col>13</xdr:col>
                    <xdr:colOff>350520</xdr:colOff>
                    <xdr:row>21</xdr:row>
                    <xdr:rowOff>22860</xdr:rowOff>
                  </to>
                </anchor>
              </controlPr>
            </control>
          </mc:Choice>
        </mc:AlternateContent>
        <mc:AlternateContent xmlns:mc="http://schemas.openxmlformats.org/markup-compatibility/2006">
          <mc:Choice Requires="x14">
            <control shapeId="2437" r:id="rId237" name="Check Box 389">
              <controlPr defaultSize="0" autoFill="0" autoLine="0" autoPict="0">
                <anchor moveWithCells="1">
                  <from>
                    <xdr:col>13</xdr:col>
                    <xdr:colOff>114300</xdr:colOff>
                    <xdr:row>19</xdr:row>
                    <xdr:rowOff>7620</xdr:rowOff>
                  </from>
                  <to>
                    <xdr:col>13</xdr:col>
                    <xdr:colOff>358140</xdr:colOff>
                    <xdr:row>20</xdr:row>
                    <xdr:rowOff>22860</xdr:rowOff>
                  </to>
                </anchor>
              </controlPr>
            </control>
          </mc:Choice>
        </mc:AlternateContent>
        <mc:AlternateContent xmlns:mc="http://schemas.openxmlformats.org/markup-compatibility/2006">
          <mc:Choice Requires="x14">
            <control shapeId="2438" r:id="rId238" name="Check Box 390">
              <controlPr defaultSize="0" autoFill="0" autoLine="0" autoPict="0">
                <anchor moveWithCells="1">
                  <from>
                    <xdr:col>13</xdr:col>
                    <xdr:colOff>106680</xdr:colOff>
                    <xdr:row>20</xdr:row>
                    <xdr:rowOff>7620</xdr:rowOff>
                  </from>
                  <to>
                    <xdr:col>13</xdr:col>
                    <xdr:colOff>350520</xdr:colOff>
                    <xdr:row>21</xdr:row>
                    <xdr:rowOff>22860</xdr:rowOff>
                  </to>
                </anchor>
              </controlPr>
            </control>
          </mc:Choice>
        </mc:AlternateContent>
        <mc:AlternateContent xmlns:mc="http://schemas.openxmlformats.org/markup-compatibility/2006">
          <mc:Choice Requires="x14">
            <control shapeId="2439" r:id="rId239" name="Check Box 391">
              <controlPr defaultSize="0" autoFill="0" autoLine="0" autoPict="0">
                <anchor moveWithCells="1">
                  <from>
                    <xdr:col>13</xdr:col>
                    <xdr:colOff>114300</xdr:colOff>
                    <xdr:row>19</xdr:row>
                    <xdr:rowOff>7620</xdr:rowOff>
                  </from>
                  <to>
                    <xdr:col>13</xdr:col>
                    <xdr:colOff>358140</xdr:colOff>
                    <xdr:row>20</xdr:row>
                    <xdr:rowOff>22860</xdr:rowOff>
                  </to>
                </anchor>
              </controlPr>
            </control>
          </mc:Choice>
        </mc:AlternateContent>
        <mc:AlternateContent xmlns:mc="http://schemas.openxmlformats.org/markup-compatibility/2006">
          <mc:Choice Requires="x14">
            <control shapeId="2440" r:id="rId240" name="Check Box 392">
              <controlPr defaultSize="0" autoFill="0" autoLine="0" autoPict="0">
                <anchor moveWithCells="1">
                  <from>
                    <xdr:col>13</xdr:col>
                    <xdr:colOff>106680</xdr:colOff>
                    <xdr:row>20</xdr:row>
                    <xdr:rowOff>7620</xdr:rowOff>
                  </from>
                  <to>
                    <xdr:col>13</xdr:col>
                    <xdr:colOff>350520</xdr:colOff>
                    <xdr:row>21</xdr:row>
                    <xdr:rowOff>22860</xdr:rowOff>
                  </to>
                </anchor>
              </controlPr>
            </control>
          </mc:Choice>
        </mc:AlternateContent>
        <mc:AlternateContent xmlns:mc="http://schemas.openxmlformats.org/markup-compatibility/2006">
          <mc:Choice Requires="x14">
            <control shapeId="2441" r:id="rId241" name="Check Box 393">
              <controlPr locked="0" defaultSize="0" autoFill="0" autoLine="0" autoPict="0">
                <anchor moveWithCells="1">
                  <from>
                    <xdr:col>13</xdr:col>
                    <xdr:colOff>114300</xdr:colOff>
                    <xdr:row>19</xdr:row>
                    <xdr:rowOff>7620</xdr:rowOff>
                  </from>
                  <to>
                    <xdr:col>13</xdr:col>
                    <xdr:colOff>358140</xdr:colOff>
                    <xdr:row>20</xdr:row>
                    <xdr:rowOff>22860</xdr:rowOff>
                  </to>
                </anchor>
              </controlPr>
            </control>
          </mc:Choice>
        </mc:AlternateContent>
        <mc:AlternateContent xmlns:mc="http://schemas.openxmlformats.org/markup-compatibility/2006">
          <mc:Choice Requires="x14">
            <control shapeId="2442" r:id="rId242" name="Check Box 394">
              <controlPr locked="0" defaultSize="0" autoFill="0" autoLine="0" autoPict="0">
                <anchor moveWithCells="1">
                  <from>
                    <xdr:col>13</xdr:col>
                    <xdr:colOff>106680</xdr:colOff>
                    <xdr:row>20</xdr:row>
                    <xdr:rowOff>7620</xdr:rowOff>
                  </from>
                  <to>
                    <xdr:col>13</xdr:col>
                    <xdr:colOff>350520</xdr:colOff>
                    <xdr:row>21</xdr:row>
                    <xdr:rowOff>22860</xdr:rowOff>
                  </to>
                </anchor>
              </controlPr>
            </control>
          </mc:Choice>
        </mc:AlternateContent>
        <mc:AlternateContent xmlns:mc="http://schemas.openxmlformats.org/markup-compatibility/2006">
          <mc:Choice Requires="x14">
            <control shapeId="2443" r:id="rId243" name="Check Box 395">
              <controlPr defaultSize="0" autoFill="0" autoLine="0" autoPict="0">
                <anchor moveWithCells="1">
                  <from>
                    <xdr:col>14</xdr:col>
                    <xdr:colOff>129540</xdr:colOff>
                    <xdr:row>7</xdr:row>
                    <xdr:rowOff>495300</xdr:rowOff>
                  </from>
                  <to>
                    <xdr:col>14</xdr:col>
                    <xdr:colOff>373380</xdr:colOff>
                    <xdr:row>9</xdr:row>
                    <xdr:rowOff>15240</xdr:rowOff>
                  </to>
                </anchor>
              </controlPr>
            </control>
          </mc:Choice>
        </mc:AlternateContent>
        <mc:AlternateContent xmlns:mc="http://schemas.openxmlformats.org/markup-compatibility/2006">
          <mc:Choice Requires="x14">
            <control shapeId="2444" r:id="rId244" name="Check Box 396">
              <controlPr defaultSize="0" autoFill="0" autoLine="0" autoPict="0">
                <anchor moveWithCells="1">
                  <from>
                    <xdr:col>14</xdr:col>
                    <xdr:colOff>129540</xdr:colOff>
                    <xdr:row>8</xdr:row>
                    <xdr:rowOff>152400</xdr:rowOff>
                  </from>
                  <to>
                    <xdr:col>14</xdr:col>
                    <xdr:colOff>373380</xdr:colOff>
                    <xdr:row>10</xdr:row>
                    <xdr:rowOff>7620</xdr:rowOff>
                  </to>
                </anchor>
              </controlPr>
            </control>
          </mc:Choice>
        </mc:AlternateContent>
        <mc:AlternateContent xmlns:mc="http://schemas.openxmlformats.org/markup-compatibility/2006">
          <mc:Choice Requires="x14">
            <control shapeId="2445" r:id="rId245" name="Check Box 397">
              <controlPr defaultSize="0" autoFill="0" autoLine="0" autoPict="0">
                <anchor moveWithCells="1">
                  <from>
                    <xdr:col>14</xdr:col>
                    <xdr:colOff>114300</xdr:colOff>
                    <xdr:row>10</xdr:row>
                    <xdr:rowOff>7620</xdr:rowOff>
                  </from>
                  <to>
                    <xdr:col>14</xdr:col>
                    <xdr:colOff>358140</xdr:colOff>
                    <xdr:row>11</xdr:row>
                    <xdr:rowOff>22860</xdr:rowOff>
                  </to>
                </anchor>
              </controlPr>
            </control>
          </mc:Choice>
        </mc:AlternateContent>
        <mc:AlternateContent xmlns:mc="http://schemas.openxmlformats.org/markup-compatibility/2006">
          <mc:Choice Requires="x14">
            <control shapeId="2446" r:id="rId246" name="Check Box 398">
              <controlPr defaultSize="0" autoFill="0" autoLine="0" autoPict="0">
                <anchor moveWithCells="1">
                  <from>
                    <xdr:col>14</xdr:col>
                    <xdr:colOff>106680</xdr:colOff>
                    <xdr:row>10</xdr:row>
                    <xdr:rowOff>182880</xdr:rowOff>
                  </from>
                  <to>
                    <xdr:col>14</xdr:col>
                    <xdr:colOff>350520</xdr:colOff>
                    <xdr:row>12</xdr:row>
                    <xdr:rowOff>15240</xdr:rowOff>
                  </to>
                </anchor>
              </controlPr>
            </control>
          </mc:Choice>
        </mc:AlternateContent>
        <mc:AlternateContent xmlns:mc="http://schemas.openxmlformats.org/markup-compatibility/2006">
          <mc:Choice Requires="x14">
            <control shapeId="2447" r:id="rId247" name="Check Box 399">
              <controlPr defaultSize="0" autoFill="0" autoLine="0" autoPict="0">
                <anchor moveWithCells="1">
                  <from>
                    <xdr:col>14</xdr:col>
                    <xdr:colOff>114300</xdr:colOff>
                    <xdr:row>11</xdr:row>
                    <xdr:rowOff>129540</xdr:rowOff>
                  </from>
                  <to>
                    <xdr:col>14</xdr:col>
                    <xdr:colOff>358140</xdr:colOff>
                    <xdr:row>12</xdr:row>
                    <xdr:rowOff>144780</xdr:rowOff>
                  </to>
                </anchor>
              </controlPr>
            </control>
          </mc:Choice>
        </mc:AlternateContent>
        <mc:AlternateContent xmlns:mc="http://schemas.openxmlformats.org/markup-compatibility/2006">
          <mc:Choice Requires="x14">
            <control shapeId="2448" r:id="rId248" name="Check Box 400">
              <controlPr defaultSize="0" autoFill="0" autoLine="0" autoPict="0">
                <anchor moveWithCells="1">
                  <from>
                    <xdr:col>14</xdr:col>
                    <xdr:colOff>114300</xdr:colOff>
                    <xdr:row>12</xdr:row>
                    <xdr:rowOff>144780</xdr:rowOff>
                  </from>
                  <to>
                    <xdr:col>14</xdr:col>
                    <xdr:colOff>358140</xdr:colOff>
                    <xdr:row>14</xdr:row>
                    <xdr:rowOff>0</xdr:rowOff>
                  </to>
                </anchor>
              </controlPr>
            </control>
          </mc:Choice>
        </mc:AlternateContent>
        <mc:AlternateContent xmlns:mc="http://schemas.openxmlformats.org/markup-compatibility/2006">
          <mc:Choice Requires="x14">
            <control shapeId="2449" r:id="rId249" name="Check Box 401">
              <controlPr defaultSize="0" autoFill="0" autoLine="0" autoPict="0">
                <anchor moveWithCells="1">
                  <from>
                    <xdr:col>14</xdr:col>
                    <xdr:colOff>99060</xdr:colOff>
                    <xdr:row>13</xdr:row>
                    <xdr:rowOff>144780</xdr:rowOff>
                  </from>
                  <to>
                    <xdr:col>14</xdr:col>
                    <xdr:colOff>342900</xdr:colOff>
                    <xdr:row>15</xdr:row>
                    <xdr:rowOff>0</xdr:rowOff>
                  </to>
                </anchor>
              </controlPr>
            </control>
          </mc:Choice>
        </mc:AlternateContent>
        <mc:AlternateContent xmlns:mc="http://schemas.openxmlformats.org/markup-compatibility/2006">
          <mc:Choice Requires="x14">
            <control shapeId="2450" r:id="rId250" name="Check Box 402">
              <controlPr defaultSize="0" autoFill="0" autoLine="0" autoPict="0">
                <anchor moveWithCells="1">
                  <from>
                    <xdr:col>14</xdr:col>
                    <xdr:colOff>121920</xdr:colOff>
                    <xdr:row>14</xdr:row>
                    <xdr:rowOff>137160</xdr:rowOff>
                  </from>
                  <to>
                    <xdr:col>14</xdr:col>
                    <xdr:colOff>365760</xdr:colOff>
                    <xdr:row>15</xdr:row>
                    <xdr:rowOff>152400</xdr:rowOff>
                  </to>
                </anchor>
              </controlPr>
            </control>
          </mc:Choice>
        </mc:AlternateContent>
        <mc:AlternateContent xmlns:mc="http://schemas.openxmlformats.org/markup-compatibility/2006">
          <mc:Choice Requires="x14">
            <control shapeId="2451" r:id="rId251" name="Check Box 403">
              <controlPr defaultSize="0" autoFill="0" autoLine="0" autoPict="0">
                <anchor moveWithCells="1">
                  <from>
                    <xdr:col>14</xdr:col>
                    <xdr:colOff>114300</xdr:colOff>
                    <xdr:row>15</xdr:row>
                    <xdr:rowOff>144780</xdr:rowOff>
                  </from>
                  <to>
                    <xdr:col>14</xdr:col>
                    <xdr:colOff>358140</xdr:colOff>
                    <xdr:row>17</xdr:row>
                    <xdr:rowOff>0</xdr:rowOff>
                  </to>
                </anchor>
              </controlPr>
            </control>
          </mc:Choice>
        </mc:AlternateContent>
        <mc:AlternateContent xmlns:mc="http://schemas.openxmlformats.org/markup-compatibility/2006">
          <mc:Choice Requires="x14">
            <control shapeId="2452" r:id="rId252" name="Check Box 404">
              <controlPr defaultSize="0" autoFill="0" autoLine="0" autoPict="0">
                <anchor moveWithCells="1">
                  <from>
                    <xdr:col>14</xdr:col>
                    <xdr:colOff>99060</xdr:colOff>
                    <xdr:row>16</xdr:row>
                    <xdr:rowOff>144780</xdr:rowOff>
                  </from>
                  <to>
                    <xdr:col>14</xdr:col>
                    <xdr:colOff>342900</xdr:colOff>
                    <xdr:row>18</xdr:row>
                    <xdr:rowOff>0</xdr:rowOff>
                  </to>
                </anchor>
              </controlPr>
            </control>
          </mc:Choice>
        </mc:AlternateContent>
        <mc:AlternateContent xmlns:mc="http://schemas.openxmlformats.org/markup-compatibility/2006">
          <mc:Choice Requires="x14">
            <control shapeId="2453" r:id="rId253" name="Check Box 405">
              <controlPr defaultSize="0" autoFill="0" autoLine="0" autoPict="0">
                <anchor moveWithCells="1">
                  <from>
                    <xdr:col>14</xdr:col>
                    <xdr:colOff>114300</xdr:colOff>
                    <xdr:row>18</xdr:row>
                    <xdr:rowOff>7620</xdr:rowOff>
                  </from>
                  <to>
                    <xdr:col>14</xdr:col>
                    <xdr:colOff>358140</xdr:colOff>
                    <xdr:row>19</xdr:row>
                    <xdr:rowOff>22860</xdr:rowOff>
                  </to>
                </anchor>
              </controlPr>
            </control>
          </mc:Choice>
        </mc:AlternateContent>
        <mc:AlternateContent xmlns:mc="http://schemas.openxmlformats.org/markup-compatibility/2006">
          <mc:Choice Requires="x14">
            <control shapeId="2454" r:id="rId254" name="Check Box 406">
              <controlPr defaultSize="0" autoFill="0" autoLine="0" autoPict="0">
                <anchor moveWithCells="1">
                  <from>
                    <xdr:col>14</xdr:col>
                    <xdr:colOff>106680</xdr:colOff>
                    <xdr:row>19</xdr:row>
                    <xdr:rowOff>7620</xdr:rowOff>
                  </from>
                  <to>
                    <xdr:col>14</xdr:col>
                    <xdr:colOff>350520</xdr:colOff>
                    <xdr:row>20</xdr:row>
                    <xdr:rowOff>22860</xdr:rowOff>
                  </to>
                </anchor>
              </controlPr>
            </control>
          </mc:Choice>
        </mc:AlternateContent>
        <mc:AlternateContent xmlns:mc="http://schemas.openxmlformats.org/markup-compatibility/2006">
          <mc:Choice Requires="x14">
            <control shapeId="2455" r:id="rId255" name="Check Box 407">
              <controlPr defaultSize="0" autoFill="0" autoLine="0" autoPict="0">
                <anchor moveWithCells="1">
                  <from>
                    <xdr:col>14</xdr:col>
                    <xdr:colOff>121920</xdr:colOff>
                    <xdr:row>21</xdr:row>
                    <xdr:rowOff>137160</xdr:rowOff>
                  </from>
                  <to>
                    <xdr:col>14</xdr:col>
                    <xdr:colOff>365760</xdr:colOff>
                    <xdr:row>22</xdr:row>
                    <xdr:rowOff>152400</xdr:rowOff>
                  </to>
                </anchor>
              </controlPr>
            </control>
          </mc:Choice>
        </mc:AlternateContent>
        <mc:AlternateContent xmlns:mc="http://schemas.openxmlformats.org/markup-compatibility/2006">
          <mc:Choice Requires="x14">
            <control shapeId="2456" r:id="rId256" name="Check Box 408">
              <controlPr defaultSize="0" autoFill="0" autoLine="0" autoPict="0">
                <anchor moveWithCells="1">
                  <from>
                    <xdr:col>14</xdr:col>
                    <xdr:colOff>114300</xdr:colOff>
                    <xdr:row>20</xdr:row>
                    <xdr:rowOff>144780</xdr:rowOff>
                  </from>
                  <to>
                    <xdr:col>14</xdr:col>
                    <xdr:colOff>358140</xdr:colOff>
                    <xdr:row>22</xdr:row>
                    <xdr:rowOff>0</xdr:rowOff>
                  </to>
                </anchor>
              </controlPr>
            </control>
          </mc:Choice>
        </mc:AlternateContent>
        <mc:AlternateContent xmlns:mc="http://schemas.openxmlformats.org/markup-compatibility/2006">
          <mc:Choice Requires="x14">
            <control shapeId="2457" r:id="rId257" name="Check Box 409">
              <controlPr defaultSize="0" autoFill="0" autoLine="0" autoPict="0">
                <anchor moveWithCells="1">
                  <from>
                    <xdr:col>14</xdr:col>
                    <xdr:colOff>106680</xdr:colOff>
                    <xdr:row>19</xdr:row>
                    <xdr:rowOff>129540</xdr:rowOff>
                  </from>
                  <to>
                    <xdr:col>14</xdr:col>
                    <xdr:colOff>350520</xdr:colOff>
                    <xdr:row>20</xdr:row>
                    <xdr:rowOff>144780</xdr:rowOff>
                  </to>
                </anchor>
              </controlPr>
            </control>
          </mc:Choice>
        </mc:AlternateContent>
        <mc:AlternateContent xmlns:mc="http://schemas.openxmlformats.org/markup-compatibility/2006">
          <mc:Choice Requires="x14">
            <control shapeId="2458" r:id="rId258" name="Check Box 410">
              <controlPr defaultSize="0" autoFill="0" autoLine="0" autoPict="0">
                <anchor moveWithCells="1">
                  <from>
                    <xdr:col>14</xdr:col>
                    <xdr:colOff>129540</xdr:colOff>
                    <xdr:row>7</xdr:row>
                    <xdr:rowOff>495300</xdr:rowOff>
                  </from>
                  <to>
                    <xdr:col>14</xdr:col>
                    <xdr:colOff>373380</xdr:colOff>
                    <xdr:row>9</xdr:row>
                    <xdr:rowOff>15240</xdr:rowOff>
                  </to>
                </anchor>
              </controlPr>
            </control>
          </mc:Choice>
        </mc:AlternateContent>
        <mc:AlternateContent xmlns:mc="http://schemas.openxmlformats.org/markup-compatibility/2006">
          <mc:Choice Requires="x14">
            <control shapeId="2459" r:id="rId259" name="Check Box 411">
              <controlPr defaultSize="0" autoFill="0" autoLine="0" autoPict="0">
                <anchor moveWithCells="1">
                  <from>
                    <xdr:col>14</xdr:col>
                    <xdr:colOff>129540</xdr:colOff>
                    <xdr:row>8</xdr:row>
                    <xdr:rowOff>152400</xdr:rowOff>
                  </from>
                  <to>
                    <xdr:col>14</xdr:col>
                    <xdr:colOff>373380</xdr:colOff>
                    <xdr:row>10</xdr:row>
                    <xdr:rowOff>7620</xdr:rowOff>
                  </to>
                </anchor>
              </controlPr>
            </control>
          </mc:Choice>
        </mc:AlternateContent>
        <mc:AlternateContent xmlns:mc="http://schemas.openxmlformats.org/markup-compatibility/2006">
          <mc:Choice Requires="x14">
            <control shapeId="2460" r:id="rId260" name="Check Box 412">
              <controlPr defaultSize="0" autoFill="0" autoLine="0" autoPict="0">
                <anchor moveWithCells="1">
                  <from>
                    <xdr:col>14</xdr:col>
                    <xdr:colOff>114300</xdr:colOff>
                    <xdr:row>10</xdr:row>
                    <xdr:rowOff>7620</xdr:rowOff>
                  </from>
                  <to>
                    <xdr:col>14</xdr:col>
                    <xdr:colOff>358140</xdr:colOff>
                    <xdr:row>11</xdr:row>
                    <xdr:rowOff>22860</xdr:rowOff>
                  </to>
                </anchor>
              </controlPr>
            </control>
          </mc:Choice>
        </mc:AlternateContent>
        <mc:AlternateContent xmlns:mc="http://schemas.openxmlformats.org/markup-compatibility/2006">
          <mc:Choice Requires="x14">
            <control shapeId="2461" r:id="rId261" name="Check Box 413">
              <controlPr defaultSize="0" autoFill="0" autoLine="0" autoPict="0">
                <anchor moveWithCells="1">
                  <from>
                    <xdr:col>14</xdr:col>
                    <xdr:colOff>106680</xdr:colOff>
                    <xdr:row>10</xdr:row>
                    <xdr:rowOff>182880</xdr:rowOff>
                  </from>
                  <to>
                    <xdr:col>14</xdr:col>
                    <xdr:colOff>350520</xdr:colOff>
                    <xdr:row>12</xdr:row>
                    <xdr:rowOff>15240</xdr:rowOff>
                  </to>
                </anchor>
              </controlPr>
            </control>
          </mc:Choice>
        </mc:AlternateContent>
        <mc:AlternateContent xmlns:mc="http://schemas.openxmlformats.org/markup-compatibility/2006">
          <mc:Choice Requires="x14">
            <control shapeId="2462" r:id="rId262" name="Check Box 414">
              <controlPr defaultSize="0" autoFill="0" autoLine="0" autoPict="0">
                <anchor moveWithCells="1">
                  <from>
                    <xdr:col>14</xdr:col>
                    <xdr:colOff>114300</xdr:colOff>
                    <xdr:row>11</xdr:row>
                    <xdr:rowOff>129540</xdr:rowOff>
                  </from>
                  <to>
                    <xdr:col>14</xdr:col>
                    <xdr:colOff>358140</xdr:colOff>
                    <xdr:row>12</xdr:row>
                    <xdr:rowOff>144780</xdr:rowOff>
                  </to>
                </anchor>
              </controlPr>
            </control>
          </mc:Choice>
        </mc:AlternateContent>
        <mc:AlternateContent xmlns:mc="http://schemas.openxmlformats.org/markup-compatibility/2006">
          <mc:Choice Requires="x14">
            <control shapeId="2463" r:id="rId263" name="Check Box 415">
              <controlPr defaultSize="0" autoFill="0" autoLine="0" autoPict="0">
                <anchor moveWithCells="1">
                  <from>
                    <xdr:col>14</xdr:col>
                    <xdr:colOff>114300</xdr:colOff>
                    <xdr:row>12</xdr:row>
                    <xdr:rowOff>144780</xdr:rowOff>
                  </from>
                  <to>
                    <xdr:col>14</xdr:col>
                    <xdr:colOff>358140</xdr:colOff>
                    <xdr:row>14</xdr:row>
                    <xdr:rowOff>0</xdr:rowOff>
                  </to>
                </anchor>
              </controlPr>
            </control>
          </mc:Choice>
        </mc:AlternateContent>
        <mc:AlternateContent xmlns:mc="http://schemas.openxmlformats.org/markup-compatibility/2006">
          <mc:Choice Requires="x14">
            <control shapeId="2464" r:id="rId264" name="Check Box 416">
              <controlPr defaultSize="0" autoFill="0" autoLine="0" autoPict="0">
                <anchor moveWithCells="1">
                  <from>
                    <xdr:col>14</xdr:col>
                    <xdr:colOff>99060</xdr:colOff>
                    <xdr:row>13</xdr:row>
                    <xdr:rowOff>144780</xdr:rowOff>
                  </from>
                  <to>
                    <xdr:col>14</xdr:col>
                    <xdr:colOff>342900</xdr:colOff>
                    <xdr:row>15</xdr:row>
                    <xdr:rowOff>0</xdr:rowOff>
                  </to>
                </anchor>
              </controlPr>
            </control>
          </mc:Choice>
        </mc:AlternateContent>
        <mc:AlternateContent xmlns:mc="http://schemas.openxmlformats.org/markup-compatibility/2006">
          <mc:Choice Requires="x14">
            <control shapeId="2465" r:id="rId265" name="Check Box 417">
              <controlPr defaultSize="0" autoFill="0" autoLine="0" autoPict="0">
                <anchor moveWithCells="1">
                  <from>
                    <xdr:col>14</xdr:col>
                    <xdr:colOff>121920</xdr:colOff>
                    <xdr:row>14</xdr:row>
                    <xdr:rowOff>137160</xdr:rowOff>
                  </from>
                  <to>
                    <xdr:col>14</xdr:col>
                    <xdr:colOff>365760</xdr:colOff>
                    <xdr:row>15</xdr:row>
                    <xdr:rowOff>152400</xdr:rowOff>
                  </to>
                </anchor>
              </controlPr>
            </control>
          </mc:Choice>
        </mc:AlternateContent>
        <mc:AlternateContent xmlns:mc="http://schemas.openxmlformats.org/markup-compatibility/2006">
          <mc:Choice Requires="x14">
            <control shapeId="2466" r:id="rId266" name="Check Box 418">
              <controlPr defaultSize="0" autoFill="0" autoLine="0" autoPict="0">
                <anchor moveWithCells="1">
                  <from>
                    <xdr:col>14</xdr:col>
                    <xdr:colOff>114300</xdr:colOff>
                    <xdr:row>15</xdr:row>
                    <xdr:rowOff>144780</xdr:rowOff>
                  </from>
                  <to>
                    <xdr:col>14</xdr:col>
                    <xdr:colOff>358140</xdr:colOff>
                    <xdr:row>17</xdr:row>
                    <xdr:rowOff>0</xdr:rowOff>
                  </to>
                </anchor>
              </controlPr>
            </control>
          </mc:Choice>
        </mc:AlternateContent>
        <mc:AlternateContent xmlns:mc="http://schemas.openxmlformats.org/markup-compatibility/2006">
          <mc:Choice Requires="x14">
            <control shapeId="2467" r:id="rId267" name="Check Box 419">
              <controlPr defaultSize="0" autoFill="0" autoLine="0" autoPict="0">
                <anchor moveWithCells="1">
                  <from>
                    <xdr:col>14</xdr:col>
                    <xdr:colOff>99060</xdr:colOff>
                    <xdr:row>16</xdr:row>
                    <xdr:rowOff>144780</xdr:rowOff>
                  </from>
                  <to>
                    <xdr:col>14</xdr:col>
                    <xdr:colOff>342900</xdr:colOff>
                    <xdr:row>18</xdr:row>
                    <xdr:rowOff>0</xdr:rowOff>
                  </to>
                </anchor>
              </controlPr>
            </control>
          </mc:Choice>
        </mc:AlternateContent>
        <mc:AlternateContent xmlns:mc="http://schemas.openxmlformats.org/markup-compatibility/2006">
          <mc:Choice Requires="x14">
            <control shapeId="2468" r:id="rId268" name="Check Box 420">
              <controlPr defaultSize="0" autoFill="0" autoLine="0" autoPict="0">
                <anchor moveWithCells="1">
                  <from>
                    <xdr:col>14</xdr:col>
                    <xdr:colOff>114300</xdr:colOff>
                    <xdr:row>18</xdr:row>
                    <xdr:rowOff>7620</xdr:rowOff>
                  </from>
                  <to>
                    <xdr:col>14</xdr:col>
                    <xdr:colOff>358140</xdr:colOff>
                    <xdr:row>19</xdr:row>
                    <xdr:rowOff>22860</xdr:rowOff>
                  </to>
                </anchor>
              </controlPr>
            </control>
          </mc:Choice>
        </mc:AlternateContent>
        <mc:AlternateContent xmlns:mc="http://schemas.openxmlformats.org/markup-compatibility/2006">
          <mc:Choice Requires="x14">
            <control shapeId="2469" r:id="rId269" name="Check Box 421">
              <controlPr defaultSize="0" autoFill="0" autoLine="0" autoPict="0">
                <anchor moveWithCells="1">
                  <from>
                    <xdr:col>14</xdr:col>
                    <xdr:colOff>106680</xdr:colOff>
                    <xdr:row>19</xdr:row>
                    <xdr:rowOff>7620</xdr:rowOff>
                  </from>
                  <to>
                    <xdr:col>14</xdr:col>
                    <xdr:colOff>350520</xdr:colOff>
                    <xdr:row>20</xdr:row>
                    <xdr:rowOff>22860</xdr:rowOff>
                  </to>
                </anchor>
              </controlPr>
            </control>
          </mc:Choice>
        </mc:AlternateContent>
        <mc:AlternateContent xmlns:mc="http://schemas.openxmlformats.org/markup-compatibility/2006">
          <mc:Choice Requires="x14">
            <control shapeId="2470" r:id="rId270" name="Check Box 422">
              <controlPr defaultSize="0" autoFill="0" autoLine="0" autoPict="0">
                <anchor moveWithCells="1">
                  <from>
                    <xdr:col>14</xdr:col>
                    <xdr:colOff>121920</xdr:colOff>
                    <xdr:row>21</xdr:row>
                    <xdr:rowOff>137160</xdr:rowOff>
                  </from>
                  <to>
                    <xdr:col>14</xdr:col>
                    <xdr:colOff>365760</xdr:colOff>
                    <xdr:row>22</xdr:row>
                    <xdr:rowOff>152400</xdr:rowOff>
                  </to>
                </anchor>
              </controlPr>
            </control>
          </mc:Choice>
        </mc:AlternateContent>
        <mc:AlternateContent xmlns:mc="http://schemas.openxmlformats.org/markup-compatibility/2006">
          <mc:Choice Requires="x14">
            <control shapeId="2471" r:id="rId271" name="Check Box 423">
              <controlPr defaultSize="0" autoFill="0" autoLine="0" autoPict="0">
                <anchor moveWithCells="1">
                  <from>
                    <xdr:col>14</xdr:col>
                    <xdr:colOff>114300</xdr:colOff>
                    <xdr:row>20</xdr:row>
                    <xdr:rowOff>144780</xdr:rowOff>
                  </from>
                  <to>
                    <xdr:col>14</xdr:col>
                    <xdr:colOff>358140</xdr:colOff>
                    <xdr:row>22</xdr:row>
                    <xdr:rowOff>0</xdr:rowOff>
                  </to>
                </anchor>
              </controlPr>
            </control>
          </mc:Choice>
        </mc:AlternateContent>
        <mc:AlternateContent xmlns:mc="http://schemas.openxmlformats.org/markup-compatibility/2006">
          <mc:Choice Requires="x14">
            <control shapeId="2472" r:id="rId272" name="Check Box 424">
              <controlPr defaultSize="0" autoFill="0" autoLine="0" autoPict="0">
                <anchor moveWithCells="1">
                  <from>
                    <xdr:col>14</xdr:col>
                    <xdr:colOff>106680</xdr:colOff>
                    <xdr:row>19</xdr:row>
                    <xdr:rowOff>129540</xdr:rowOff>
                  </from>
                  <to>
                    <xdr:col>14</xdr:col>
                    <xdr:colOff>350520</xdr:colOff>
                    <xdr:row>20</xdr:row>
                    <xdr:rowOff>144780</xdr:rowOff>
                  </to>
                </anchor>
              </controlPr>
            </control>
          </mc:Choice>
        </mc:AlternateContent>
        <mc:AlternateContent xmlns:mc="http://schemas.openxmlformats.org/markup-compatibility/2006">
          <mc:Choice Requires="x14">
            <control shapeId="2473" r:id="rId273" name="Check Box 425">
              <controlPr locked="0" defaultSize="0" autoFill="0" autoLine="0" autoPict="0">
                <anchor moveWithCells="1">
                  <from>
                    <xdr:col>14</xdr:col>
                    <xdr:colOff>129540</xdr:colOff>
                    <xdr:row>7</xdr:row>
                    <xdr:rowOff>495300</xdr:rowOff>
                  </from>
                  <to>
                    <xdr:col>14</xdr:col>
                    <xdr:colOff>373380</xdr:colOff>
                    <xdr:row>9</xdr:row>
                    <xdr:rowOff>15240</xdr:rowOff>
                  </to>
                </anchor>
              </controlPr>
            </control>
          </mc:Choice>
        </mc:AlternateContent>
        <mc:AlternateContent xmlns:mc="http://schemas.openxmlformats.org/markup-compatibility/2006">
          <mc:Choice Requires="x14">
            <control shapeId="2474" r:id="rId274" name="Check Box 426">
              <controlPr locked="0" defaultSize="0" autoFill="0" autoLine="0" autoPict="0">
                <anchor moveWithCells="1">
                  <from>
                    <xdr:col>14</xdr:col>
                    <xdr:colOff>129540</xdr:colOff>
                    <xdr:row>8</xdr:row>
                    <xdr:rowOff>152400</xdr:rowOff>
                  </from>
                  <to>
                    <xdr:col>14</xdr:col>
                    <xdr:colOff>373380</xdr:colOff>
                    <xdr:row>10</xdr:row>
                    <xdr:rowOff>7620</xdr:rowOff>
                  </to>
                </anchor>
              </controlPr>
            </control>
          </mc:Choice>
        </mc:AlternateContent>
        <mc:AlternateContent xmlns:mc="http://schemas.openxmlformats.org/markup-compatibility/2006">
          <mc:Choice Requires="x14">
            <control shapeId="2475" r:id="rId275" name="Check Box 427">
              <controlPr locked="0" defaultSize="0" autoFill="0" autoLine="0" autoPict="0">
                <anchor moveWithCells="1">
                  <from>
                    <xdr:col>14</xdr:col>
                    <xdr:colOff>114300</xdr:colOff>
                    <xdr:row>10</xdr:row>
                    <xdr:rowOff>7620</xdr:rowOff>
                  </from>
                  <to>
                    <xdr:col>14</xdr:col>
                    <xdr:colOff>358140</xdr:colOff>
                    <xdr:row>11</xdr:row>
                    <xdr:rowOff>22860</xdr:rowOff>
                  </to>
                </anchor>
              </controlPr>
            </control>
          </mc:Choice>
        </mc:AlternateContent>
        <mc:AlternateContent xmlns:mc="http://schemas.openxmlformats.org/markup-compatibility/2006">
          <mc:Choice Requires="x14">
            <control shapeId="2476" r:id="rId276" name="Check Box 428">
              <controlPr locked="0" defaultSize="0" autoFill="0" autoLine="0" autoPict="0">
                <anchor moveWithCells="1">
                  <from>
                    <xdr:col>14</xdr:col>
                    <xdr:colOff>106680</xdr:colOff>
                    <xdr:row>10</xdr:row>
                    <xdr:rowOff>182880</xdr:rowOff>
                  </from>
                  <to>
                    <xdr:col>14</xdr:col>
                    <xdr:colOff>350520</xdr:colOff>
                    <xdr:row>12</xdr:row>
                    <xdr:rowOff>15240</xdr:rowOff>
                  </to>
                </anchor>
              </controlPr>
            </control>
          </mc:Choice>
        </mc:AlternateContent>
        <mc:AlternateContent xmlns:mc="http://schemas.openxmlformats.org/markup-compatibility/2006">
          <mc:Choice Requires="x14">
            <control shapeId="2477" r:id="rId277" name="Check Box 429">
              <controlPr locked="0" defaultSize="0" autoFill="0" autoLine="0" autoPict="0">
                <anchor moveWithCells="1">
                  <from>
                    <xdr:col>14</xdr:col>
                    <xdr:colOff>114300</xdr:colOff>
                    <xdr:row>11</xdr:row>
                    <xdr:rowOff>129540</xdr:rowOff>
                  </from>
                  <to>
                    <xdr:col>14</xdr:col>
                    <xdr:colOff>358140</xdr:colOff>
                    <xdr:row>12</xdr:row>
                    <xdr:rowOff>144780</xdr:rowOff>
                  </to>
                </anchor>
              </controlPr>
            </control>
          </mc:Choice>
        </mc:AlternateContent>
        <mc:AlternateContent xmlns:mc="http://schemas.openxmlformats.org/markup-compatibility/2006">
          <mc:Choice Requires="x14">
            <control shapeId="2478" r:id="rId278" name="Check Box 430">
              <controlPr locked="0" defaultSize="0" autoFill="0" autoLine="0" autoPict="0">
                <anchor moveWithCells="1">
                  <from>
                    <xdr:col>14</xdr:col>
                    <xdr:colOff>114300</xdr:colOff>
                    <xdr:row>12</xdr:row>
                    <xdr:rowOff>144780</xdr:rowOff>
                  </from>
                  <to>
                    <xdr:col>14</xdr:col>
                    <xdr:colOff>358140</xdr:colOff>
                    <xdr:row>14</xdr:row>
                    <xdr:rowOff>0</xdr:rowOff>
                  </to>
                </anchor>
              </controlPr>
            </control>
          </mc:Choice>
        </mc:AlternateContent>
        <mc:AlternateContent xmlns:mc="http://schemas.openxmlformats.org/markup-compatibility/2006">
          <mc:Choice Requires="x14">
            <control shapeId="2479" r:id="rId279" name="Check Box 431">
              <controlPr locked="0" defaultSize="0" autoFill="0" autoLine="0" autoPict="0">
                <anchor moveWithCells="1">
                  <from>
                    <xdr:col>14</xdr:col>
                    <xdr:colOff>99060</xdr:colOff>
                    <xdr:row>13</xdr:row>
                    <xdr:rowOff>144780</xdr:rowOff>
                  </from>
                  <to>
                    <xdr:col>14</xdr:col>
                    <xdr:colOff>342900</xdr:colOff>
                    <xdr:row>15</xdr:row>
                    <xdr:rowOff>0</xdr:rowOff>
                  </to>
                </anchor>
              </controlPr>
            </control>
          </mc:Choice>
        </mc:AlternateContent>
        <mc:AlternateContent xmlns:mc="http://schemas.openxmlformats.org/markup-compatibility/2006">
          <mc:Choice Requires="x14">
            <control shapeId="2480" r:id="rId280" name="Check Box 432">
              <controlPr locked="0" defaultSize="0" autoFill="0" autoLine="0" autoPict="0">
                <anchor moveWithCells="1">
                  <from>
                    <xdr:col>14</xdr:col>
                    <xdr:colOff>121920</xdr:colOff>
                    <xdr:row>14</xdr:row>
                    <xdr:rowOff>137160</xdr:rowOff>
                  </from>
                  <to>
                    <xdr:col>14</xdr:col>
                    <xdr:colOff>365760</xdr:colOff>
                    <xdr:row>15</xdr:row>
                    <xdr:rowOff>152400</xdr:rowOff>
                  </to>
                </anchor>
              </controlPr>
            </control>
          </mc:Choice>
        </mc:AlternateContent>
        <mc:AlternateContent xmlns:mc="http://schemas.openxmlformats.org/markup-compatibility/2006">
          <mc:Choice Requires="x14">
            <control shapeId="2481" r:id="rId281" name="Check Box 433">
              <controlPr locked="0" defaultSize="0" autoFill="0" autoLine="0" autoPict="0">
                <anchor moveWithCells="1">
                  <from>
                    <xdr:col>14</xdr:col>
                    <xdr:colOff>114300</xdr:colOff>
                    <xdr:row>15</xdr:row>
                    <xdr:rowOff>144780</xdr:rowOff>
                  </from>
                  <to>
                    <xdr:col>14</xdr:col>
                    <xdr:colOff>358140</xdr:colOff>
                    <xdr:row>17</xdr:row>
                    <xdr:rowOff>0</xdr:rowOff>
                  </to>
                </anchor>
              </controlPr>
            </control>
          </mc:Choice>
        </mc:AlternateContent>
        <mc:AlternateContent xmlns:mc="http://schemas.openxmlformats.org/markup-compatibility/2006">
          <mc:Choice Requires="x14">
            <control shapeId="2482" r:id="rId282" name="Check Box 434">
              <controlPr locked="0" defaultSize="0" autoFill="0" autoLine="0" autoPict="0">
                <anchor moveWithCells="1">
                  <from>
                    <xdr:col>14</xdr:col>
                    <xdr:colOff>99060</xdr:colOff>
                    <xdr:row>16</xdr:row>
                    <xdr:rowOff>144780</xdr:rowOff>
                  </from>
                  <to>
                    <xdr:col>14</xdr:col>
                    <xdr:colOff>342900</xdr:colOff>
                    <xdr:row>18</xdr:row>
                    <xdr:rowOff>0</xdr:rowOff>
                  </to>
                </anchor>
              </controlPr>
            </control>
          </mc:Choice>
        </mc:AlternateContent>
        <mc:AlternateContent xmlns:mc="http://schemas.openxmlformats.org/markup-compatibility/2006">
          <mc:Choice Requires="x14">
            <control shapeId="2483" r:id="rId283" name="Check Box 435">
              <controlPr locked="0" defaultSize="0" autoFill="0" autoLine="0" autoPict="0">
                <anchor moveWithCells="1">
                  <from>
                    <xdr:col>14</xdr:col>
                    <xdr:colOff>114300</xdr:colOff>
                    <xdr:row>18</xdr:row>
                    <xdr:rowOff>7620</xdr:rowOff>
                  </from>
                  <to>
                    <xdr:col>14</xdr:col>
                    <xdr:colOff>358140</xdr:colOff>
                    <xdr:row>19</xdr:row>
                    <xdr:rowOff>22860</xdr:rowOff>
                  </to>
                </anchor>
              </controlPr>
            </control>
          </mc:Choice>
        </mc:AlternateContent>
        <mc:AlternateContent xmlns:mc="http://schemas.openxmlformats.org/markup-compatibility/2006">
          <mc:Choice Requires="x14">
            <control shapeId="2484" r:id="rId284" name="Check Box 436">
              <controlPr locked="0" defaultSize="0" autoFill="0" autoLine="0" autoPict="0">
                <anchor moveWithCells="1">
                  <from>
                    <xdr:col>14</xdr:col>
                    <xdr:colOff>106680</xdr:colOff>
                    <xdr:row>19</xdr:row>
                    <xdr:rowOff>7620</xdr:rowOff>
                  </from>
                  <to>
                    <xdr:col>14</xdr:col>
                    <xdr:colOff>350520</xdr:colOff>
                    <xdr:row>20</xdr:row>
                    <xdr:rowOff>22860</xdr:rowOff>
                  </to>
                </anchor>
              </controlPr>
            </control>
          </mc:Choice>
        </mc:AlternateContent>
        <mc:AlternateContent xmlns:mc="http://schemas.openxmlformats.org/markup-compatibility/2006">
          <mc:Choice Requires="x14">
            <control shapeId="2485" r:id="rId285" name="Check Box 437">
              <controlPr locked="0" defaultSize="0" autoFill="0" autoLine="0" autoPict="0">
                <anchor moveWithCells="1">
                  <from>
                    <xdr:col>14</xdr:col>
                    <xdr:colOff>121920</xdr:colOff>
                    <xdr:row>21</xdr:row>
                    <xdr:rowOff>137160</xdr:rowOff>
                  </from>
                  <to>
                    <xdr:col>14</xdr:col>
                    <xdr:colOff>365760</xdr:colOff>
                    <xdr:row>22</xdr:row>
                    <xdr:rowOff>152400</xdr:rowOff>
                  </to>
                </anchor>
              </controlPr>
            </control>
          </mc:Choice>
        </mc:AlternateContent>
        <mc:AlternateContent xmlns:mc="http://schemas.openxmlformats.org/markup-compatibility/2006">
          <mc:Choice Requires="x14">
            <control shapeId="2486" r:id="rId286" name="Check Box 438">
              <controlPr locked="0" defaultSize="0" autoFill="0" autoLine="0" autoPict="0">
                <anchor moveWithCells="1">
                  <from>
                    <xdr:col>14</xdr:col>
                    <xdr:colOff>114300</xdr:colOff>
                    <xdr:row>20</xdr:row>
                    <xdr:rowOff>144780</xdr:rowOff>
                  </from>
                  <to>
                    <xdr:col>14</xdr:col>
                    <xdr:colOff>358140</xdr:colOff>
                    <xdr:row>22</xdr:row>
                    <xdr:rowOff>0</xdr:rowOff>
                  </to>
                </anchor>
              </controlPr>
            </control>
          </mc:Choice>
        </mc:AlternateContent>
        <mc:AlternateContent xmlns:mc="http://schemas.openxmlformats.org/markup-compatibility/2006">
          <mc:Choice Requires="x14">
            <control shapeId="2487" r:id="rId287" name="Check Box 439">
              <controlPr locked="0" defaultSize="0" autoFill="0" autoLine="0" autoPict="0">
                <anchor moveWithCells="1">
                  <from>
                    <xdr:col>14</xdr:col>
                    <xdr:colOff>106680</xdr:colOff>
                    <xdr:row>19</xdr:row>
                    <xdr:rowOff>129540</xdr:rowOff>
                  </from>
                  <to>
                    <xdr:col>14</xdr:col>
                    <xdr:colOff>350520</xdr:colOff>
                    <xdr:row>20</xdr:row>
                    <xdr:rowOff>144780</xdr:rowOff>
                  </to>
                </anchor>
              </controlPr>
            </control>
          </mc:Choice>
        </mc:AlternateContent>
        <mc:AlternateContent xmlns:mc="http://schemas.openxmlformats.org/markup-compatibility/2006">
          <mc:Choice Requires="x14">
            <control shapeId="2488" r:id="rId288" name="Check Box 440">
              <controlPr defaultSize="0" autoFill="0" autoLine="0" autoPict="0">
                <anchor moveWithCells="1">
                  <from>
                    <xdr:col>15</xdr:col>
                    <xdr:colOff>129540</xdr:colOff>
                    <xdr:row>7</xdr:row>
                    <xdr:rowOff>495300</xdr:rowOff>
                  </from>
                  <to>
                    <xdr:col>15</xdr:col>
                    <xdr:colOff>373380</xdr:colOff>
                    <xdr:row>9</xdr:row>
                    <xdr:rowOff>15240</xdr:rowOff>
                  </to>
                </anchor>
              </controlPr>
            </control>
          </mc:Choice>
        </mc:AlternateContent>
        <mc:AlternateContent xmlns:mc="http://schemas.openxmlformats.org/markup-compatibility/2006">
          <mc:Choice Requires="x14">
            <control shapeId="2489" r:id="rId289" name="Check Box 441">
              <controlPr defaultSize="0" autoFill="0" autoLine="0" autoPict="0">
                <anchor moveWithCells="1">
                  <from>
                    <xdr:col>15</xdr:col>
                    <xdr:colOff>129540</xdr:colOff>
                    <xdr:row>8</xdr:row>
                    <xdr:rowOff>152400</xdr:rowOff>
                  </from>
                  <to>
                    <xdr:col>15</xdr:col>
                    <xdr:colOff>373380</xdr:colOff>
                    <xdr:row>10</xdr:row>
                    <xdr:rowOff>7620</xdr:rowOff>
                  </to>
                </anchor>
              </controlPr>
            </control>
          </mc:Choice>
        </mc:AlternateContent>
        <mc:AlternateContent xmlns:mc="http://schemas.openxmlformats.org/markup-compatibility/2006">
          <mc:Choice Requires="x14">
            <control shapeId="2490" r:id="rId290" name="Check Box 442">
              <controlPr defaultSize="0" autoFill="0" autoLine="0" autoPict="0">
                <anchor moveWithCells="1">
                  <from>
                    <xdr:col>15</xdr:col>
                    <xdr:colOff>114300</xdr:colOff>
                    <xdr:row>10</xdr:row>
                    <xdr:rowOff>7620</xdr:rowOff>
                  </from>
                  <to>
                    <xdr:col>15</xdr:col>
                    <xdr:colOff>358140</xdr:colOff>
                    <xdr:row>11</xdr:row>
                    <xdr:rowOff>22860</xdr:rowOff>
                  </to>
                </anchor>
              </controlPr>
            </control>
          </mc:Choice>
        </mc:AlternateContent>
        <mc:AlternateContent xmlns:mc="http://schemas.openxmlformats.org/markup-compatibility/2006">
          <mc:Choice Requires="x14">
            <control shapeId="2491" r:id="rId291" name="Check Box 443">
              <controlPr defaultSize="0" autoFill="0" autoLine="0" autoPict="0">
                <anchor moveWithCells="1">
                  <from>
                    <xdr:col>15</xdr:col>
                    <xdr:colOff>106680</xdr:colOff>
                    <xdr:row>10</xdr:row>
                    <xdr:rowOff>182880</xdr:rowOff>
                  </from>
                  <to>
                    <xdr:col>15</xdr:col>
                    <xdr:colOff>350520</xdr:colOff>
                    <xdr:row>12</xdr:row>
                    <xdr:rowOff>15240</xdr:rowOff>
                  </to>
                </anchor>
              </controlPr>
            </control>
          </mc:Choice>
        </mc:AlternateContent>
        <mc:AlternateContent xmlns:mc="http://schemas.openxmlformats.org/markup-compatibility/2006">
          <mc:Choice Requires="x14">
            <control shapeId="2492" r:id="rId292" name="Check Box 444">
              <controlPr defaultSize="0" autoFill="0" autoLine="0" autoPict="0">
                <anchor moveWithCells="1">
                  <from>
                    <xdr:col>15</xdr:col>
                    <xdr:colOff>114300</xdr:colOff>
                    <xdr:row>11</xdr:row>
                    <xdr:rowOff>129540</xdr:rowOff>
                  </from>
                  <to>
                    <xdr:col>15</xdr:col>
                    <xdr:colOff>358140</xdr:colOff>
                    <xdr:row>12</xdr:row>
                    <xdr:rowOff>144780</xdr:rowOff>
                  </to>
                </anchor>
              </controlPr>
            </control>
          </mc:Choice>
        </mc:AlternateContent>
        <mc:AlternateContent xmlns:mc="http://schemas.openxmlformats.org/markup-compatibility/2006">
          <mc:Choice Requires="x14">
            <control shapeId="2493" r:id="rId293" name="Check Box 445">
              <controlPr defaultSize="0" autoFill="0" autoLine="0" autoPict="0">
                <anchor moveWithCells="1">
                  <from>
                    <xdr:col>15</xdr:col>
                    <xdr:colOff>114300</xdr:colOff>
                    <xdr:row>12</xdr:row>
                    <xdr:rowOff>144780</xdr:rowOff>
                  </from>
                  <to>
                    <xdr:col>15</xdr:col>
                    <xdr:colOff>358140</xdr:colOff>
                    <xdr:row>14</xdr:row>
                    <xdr:rowOff>0</xdr:rowOff>
                  </to>
                </anchor>
              </controlPr>
            </control>
          </mc:Choice>
        </mc:AlternateContent>
        <mc:AlternateContent xmlns:mc="http://schemas.openxmlformats.org/markup-compatibility/2006">
          <mc:Choice Requires="x14">
            <control shapeId="2494" r:id="rId294" name="Check Box 446">
              <controlPr defaultSize="0" autoFill="0" autoLine="0" autoPict="0">
                <anchor moveWithCells="1">
                  <from>
                    <xdr:col>15</xdr:col>
                    <xdr:colOff>99060</xdr:colOff>
                    <xdr:row>13</xdr:row>
                    <xdr:rowOff>144780</xdr:rowOff>
                  </from>
                  <to>
                    <xdr:col>15</xdr:col>
                    <xdr:colOff>342900</xdr:colOff>
                    <xdr:row>15</xdr:row>
                    <xdr:rowOff>0</xdr:rowOff>
                  </to>
                </anchor>
              </controlPr>
            </control>
          </mc:Choice>
        </mc:AlternateContent>
        <mc:AlternateContent xmlns:mc="http://schemas.openxmlformats.org/markup-compatibility/2006">
          <mc:Choice Requires="x14">
            <control shapeId="2495" r:id="rId295" name="Check Box 447">
              <controlPr defaultSize="0" autoFill="0" autoLine="0" autoPict="0">
                <anchor moveWithCells="1">
                  <from>
                    <xdr:col>15</xdr:col>
                    <xdr:colOff>121920</xdr:colOff>
                    <xdr:row>14</xdr:row>
                    <xdr:rowOff>137160</xdr:rowOff>
                  </from>
                  <to>
                    <xdr:col>15</xdr:col>
                    <xdr:colOff>365760</xdr:colOff>
                    <xdr:row>15</xdr:row>
                    <xdr:rowOff>152400</xdr:rowOff>
                  </to>
                </anchor>
              </controlPr>
            </control>
          </mc:Choice>
        </mc:AlternateContent>
        <mc:AlternateContent xmlns:mc="http://schemas.openxmlformats.org/markup-compatibility/2006">
          <mc:Choice Requires="x14">
            <control shapeId="2496" r:id="rId296" name="Check Box 448">
              <controlPr defaultSize="0" autoFill="0" autoLine="0" autoPict="0">
                <anchor moveWithCells="1">
                  <from>
                    <xdr:col>15</xdr:col>
                    <xdr:colOff>114300</xdr:colOff>
                    <xdr:row>15</xdr:row>
                    <xdr:rowOff>144780</xdr:rowOff>
                  </from>
                  <to>
                    <xdr:col>15</xdr:col>
                    <xdr:colOff>358140</xdr:colOff>
                    <xdr:row>17</xdr:row>
                    <xdr:rowOff>0</xdr:rowOff>
                  </to>
                </anchor>
              </controlPr>
            </control>
          </mc:Choice>
        </mc:AlternateContent>
        <mc:AlternateContent xmlns:mc="http://schemas.openxmlformats.org/markup-compatibility/2006">
          <mc:Choice Requires="x14">
            <control shapeId="2497" r:id="rId297" name="Check Box 449">
              <controlPr defaultSize="0" autoFill="0" autoLine="0" autoPict="0">
                <anchor moveWithCells="1">
                  <from>
                    <xdr:col>15</xdr:col>
                    <xdr:colOff>99060</xdr:colOff>
                    <xdr:row>16</xdr:row>
                    <xdr:rowOff>144780</xdr:rowOff>
                  </from>
                  <to>
                    <xdr:col>15</xdr:col>
                    <xdr:colOff>342900</xdr:colOff>
                    <xdr:row>18</xdr:row>
                    <xdr:rowOff>0</xdr:rowOff>
                  </to>
                </anchor>
              </controlPr>
            </control>
          </mc:Choice>
        </mc:AlternateContent>
        <mc:AlternateContent xmlns:mc="http://schemas.openxmlformats.org/markup-compatibility/2006">
          <mc:Choice Requires="x14">
            <control shapeId="2498" r:id="rId298" name="Check Box 450">
              <controlPr defaultSize="0" autoFill="0" autoLine="0" autoPict="0">
                <anchor moveWithCells="1">
                  <from>
                    <xdr:col>15</xdr:col>
                    <xdr:colOff>114300</xdr:colOff>
                    <xdr:row>18</xdr:row>
                    <xdr:rowOff>7620</xdr:rowOff>
                  </from>
                  <to>
                    <xdr:col>15</xdr:col>
                    <xdr:colOff>358140</xdr:colOff>
                    <xdr:row>19</xdr:row>
                    <xdr:rowOff>22860</xdr:rowOff>
                  </to>
                </anchor>
              </controlPr>
            </control>
          </mc:Choice>
        </mc:AlternateContent>
        <mc:AlternateContent xmlns:mc="http://schemas.openxmlformats.org/markup-compatibility/2006">
          <mc:Choice Requires="x14">
            <control shapeId="2499" r:id="rId299" name="Check Box 451">
              <controlPr defaultSize="0" autoFill="0" autoLine="0" autoPict="0">
                <anchor moveWithCells="1">
                  <from>
                    <xdr:col>15</xdr:col>
                    <xdr:colOff>106680</xdr:colOff>
                    <xdr:row>19</xdr:row>
                    <xdr:rowOff>7620</xdr:rowOff>
                  </from>
                  <to>
                    <xdr:col>15</xdr:col>
                    <xdr:colOff>350520</xdr:colOff>
                    <xdr:row>20</xdr:row>
                    <xdr:rowOff>22860</xdr:rowOff>
                  </to>
                </anchor>
              </controlPr>
            </control>
          </mc:Choice>
        </mc:AlternateContent>
        <mc:AlternateContent xmlns:mc="http://schemas.openxmlformats.org/markup-compatibility/2006">
          <mc:Choice Requires="x14">
            <control shapeId="2500" r:id="rId300" name="Check Box 452">
              <controlPr defaultSize="0" autoFill="0" autoLine="0" autoPict="0">
                <anchor moveWithCells="1">
                  <from>
                    <xdr:col>15</xdr:col>
                    <xdr:colOff>121920</xdr:colOff>
                    <xdr:row>21</xdr:row>
                    <xdr:rowOff>137160</xdr:rowOff>
                  </from>
                  <to>
                    <xdr:col>15</xdr:col>
                    <xdr:colOff>365760</xdr:colOff>
                    <xdr:row>22</xdr:row>
                    <xdr:rowOff>152400</xdr:rowOff>
                  </to>
                </anchor>
              </controlPr>
            </control>
          </mc:Choice>
        </mc:AlternateContent>
        <mc:AlternateContent xmlns:mc="http://schemas.openxmlformats.org/markup-compatibility/2006">
          <mc:Choice Requires="x14">
            <control shapeId="2501" r:id="rId301" name="Check Box 453">
              <controlPr defaultSize="0" autoFill="0" autoLine="0" autoPict="0">
                <anchor moveWithCells="1">
                  <from>
                    <xdr:col>15</xdr:col>
                    <xdr:colOff>114300</xdr:colOff>
                    <xdr:row>20</xdr:row>
                    <xdr:rowOff>144780</xdr:rowOff>
                  </from>
                  <to>
                    <xdr:col>15</xdr:col>
                    <xdr:colOff>358140</xdr:colOff>
                    <xdr:row>22</xdr:row>
                    <xdr:rowOff>0</xdr:rowOff>
                  </to>
                </anchor>
              </controlPr>
            </control>
          </mc:Choice>
        </mc:AlternateContent>
        <mc:AlternateContent xmlns:mc="http://schemas.openxmlformats.org/markup-compatibility/2006">
          <mc:Choice Requires="x14">
            <control shapeId="2502" r:id="rId302" name="Check Box 454">
              <controlPr defaultSize="0" autoFill="0" autoLine="0" autoPict="0">
                <anchor moveWithCells="1">
                  <from>
                    <xdr:col>15</xdr:col>
                    <xdr:colOff>106680</xdr:colOff>
                    <xdr:row>19</xdr:row>
                    <xdr:rowOff>129540</xdr:rowOff>
                  </from>
                  <to>
                    <xdr:col>15</xdr:col>
                    <xdr:colOff>350520</xdr:colOff>
                    <xdr:row>20</xdr:row>
                    <xdr:rowOff>144780</xdr:rowOff>
                  </to>
                </anchor>
              </controlPr>
            </control>
          </mc:Choice>
        </mc:AlternateContent>
        <mc:AlternateContent xmlns:mc="http://schemas.openxmlformats.org/markup-compatibility/2006">
          <mc:Choice Requires="x14">
            <control shapeId="2503" r:id="rId303" name="Check Box 455">
              <controlPr defaultSize="0" autoFill="0" autoLine="0" autoPict="0">
                <anchor moveWithCells="1">
                  <from>
                    <xdr:col>15</xdr:col>
                    <xdr:colOff>129540</xdr:colOff>
                    <xdr:row>7</xdr:row>
                    <xdr:rowOff>495300</xdr:rowOff>
                  </from>
                  <to>
                    <xdr:col>15</xdr:col>
                    <xdr:colOff>373380</xdr:colOff>
                    <xdr:row>9</xdr:row>
                    <xdr:rowOff>15240</xdr:rowOff>
                  </to>
                </anchor>
              </controlPr>
            </control>
          </mc:Choice>
        </mc:AlternateContent>
        <mc:AlternateContent xmlns:mc="http://schemas.openxmlformats.org/markup-compatibility/2006">
          <mc:Choice Requires="x14">
            <control shapeId="2504" r:id="rId304" name="Check Box 456">
              <controlPr defaultSize="0" autoFill="0" autoLine="0" autoPict="0">
                <anchor moveWithCells="1">
                  <from>
                    <xdr:col>15</xdr:col>
                    <xdr:colOff>129540</xdr:colOff>
                    <xdr:row>8</xdr:row>
                    <xdr:rowOff>152400</xdr:rowOff>
                  </from>
                  <to>
                    <xdr:col>15</xdr:col>
                    <xdr:colOff>373380</xdr:colOff>
                    <xdr:row>10</xdr:row>
                    <xdr:rowOff>7620</xdr:rowOff>
                  </to>
                </anchor>
              </controlPr>
            </control>
          </mc:Choice>
        </mc:AlternateContent>
        <mc:AlternateContent xmlns:mc="http://schemas.openxmlformats.org/markup-compatibility/2006">
          <mc:Choice Requires="x14">
            <control shapeId="2505" r:id="rId305" name="Check Box 457">
              <controlPr defaultSize="0" autoFill="0" autoLine="0" autoPict="0">
                <anchor moveWithCells="1">
                  <from>
                    <xdr:col>15</xdr:col>
                    <xdr:colOff>114300</xdr:colOff>
                    <xdr:row>10</xdr:row>
                    <xdr:rowOff>7620</xdr:rowOff>
                  </from>
                  <to>
                    <xdr:col>15</xdr:col>
                    <xdr:colOff>358140</xdr:colOff>
                    <xdr:row>11</xdr:row>
                    <xdr:rowOff>22860</xdr:rowOff>
                  </to>
                </anchor>
              </controlPr>
            </control>
          </mc:Choice>
        </mc:AlternateContent>
        <mc:AlternateContent xmlns:mc="http://schemas.openxmlformats.org/markup-compatibility/2006">
          <mc:Choice Requires="x14">
            <control shapeId="2506" r:id="rId306" name="Check Box 458">
              <controlPr defaultSize="0" autoFill="0" autoLine="0" autoPict="0">
                <anchor moveWithCells="1">
                  <from>
                    <xdr:col>15</xdr:col>
                    <xdr:colOff>106680</xdr:colOff>
                    <xdr:row>10</xdr:row>
                    <xdr:rowOff>182880</xdr:rowOff>
                  </from>
                  <to>
                    <xdr:col>15</xdr:col>
                    <xdr:colOff>350520</xdr:colOff>
                    <xdr:row>12</xdr:row>
                    <xdr:rowOff>15240</xdr:rowOff>
                  </to>
                </anchor>
              </controlPr>
            </control>
          </mc:Choice>
        </mc:AlternateContent>
        <mc:AlternateContent xmlns:mc="http://schemas.openxmlformats.org/markup-compatibility/2006">
          <mc:Choice Requires="x14">
            <control shapeId="2507" r:id="rId307" name="Check Box 459">
              <controlPr defaultSize="0" autoFill="0" autoLine="0" autoPict="0">
                <anchor moveWithCells="1">
                  <from>
                    <xdr:col>15</xdr:col>
                    <xdr:colOff>114300</xdr:colOff>
                    <xdr:row>11</xdr:row>
                    <xdr:rowOff>129540</xdr:rowOff>
                  </from>
                  <to>
                    <xdr:col>15</xdr:col>
                    <xdr:colOff>358140</xdr:colOff>
                    <xdr:row>12</xdr:row>
                    <xdr:rowOff>144780</xdr:rowOff>
                  </to>
                </anchor>
              </controlPr>
            </control>
          </mc:Choice>
        </mc:AlternateContent>
        <mc:AlternateContent xmlns:mc="http://schemas.openxmlformats.org/markup-compatibility/2006">
          <mc:Choice Requires="x14">
            <control shapeId="2508" r:id="rId308" name="Check Box 460">
              <controlPr defaultSize="0" autoFill="0" autoLine="0" autoPict="0">
                <anchor moveWithCells="1">
                  <from>
                    <xdr:col>15</xdr:col>
                    <xdr:colOff>114300</xdr:colOff>
                    <xdr:row>12</xdr:row>
                    <xdr:rowOff>144780</xdr:rowOff>
                  </from>
                  <to>
                    <xdr:col>15</xdr:col>
                    <xdr:colOff>358140</xdr:colOff>
                    <xdr:row>14</xdr:row>
                    <xdr:rowOff>0</xdr:rowOff>
                  </to>
                </anchor>
              </controlPr>
            </control>
          </mc:Choice>
        </mc:AlternateContent>
        <mc:AlternateContent xmlns:mc="http://schemas.openxmlformats.org/markup-compatibility/2006">
          <mc:Choice Requires="x14">
            <control shapeId="2509" r:id="rId309" name="Check Box 461">
              <controlPr defaultSize="0" autoFill="0" autoLine="0" autoPict="0">
                <anchor moveWithCells="1">
                  <from>
                    <xdr:col>15</xdr:col>
                    <xdr:colOff>99060</xdr:colOff>
                    <xdr:row>13</xdr:row>
                    <xdr:rowOff>144780</xdr:rowOff>
                  </from>
                  <to>
                    <xdr:col>15</xdr:col>
                    <xdr:colOff>342900</xdr:colOff>
                    <xdr:row>15</xdr:row>
                    <xdr:rowOff>0</xdr:rowOff>
                  </to>
                </anchor>
              </controlPr>
            </control>
          </mc:Choice>
        </mc:AlternateContent>
        <mc:AlternateContent xmlns:mc="http://schemas.openxmlformats.org/markup-compatibility/2006">
          <mc:Choice Requires="x14">
            <control shapeId="2510" r:id="rId310" name="Check Box 462">
              <controlPr defaultSize="0" autoFill="0" autoLine="0" autoPict="0">
                <anchor moveWithCells="1">
                  <from>
                    <xdr:col>15</xdr:col>
                    <xdr:colOff>121920</xdr:colOff>
                    <xdr:row>14</xdr:row>
                    <xdr:rowOff>137160</xdr:rowOff>
                  </from>
                  <to>
                    <xdr:col>15</xdr:col>
                    <xdr:colOff>365760</xdr:colOff>
                    <xdr:row>15</xdr:row>
                    <xdr:rowOff>152400</xdr:rowOff>
                  </to>
                </anchor>
              </controlPr>
            </control>
          </mc:Choice>
        </mc:AlternateContent>
        <mc:AlternateContent xmlns:mc="http://schemas.openxmlformats.org/markup-compatibility/2006">
          <mc:Choice Requires="x14">
            <control shapeId="2511" r:id="rId311" name="Check Box 463">
              <controlPr defaultSize="0" autoFill="0" autoLine="0" autoPict="0">
                <anchor moveWithCells="1">
                  <from>
                    <xdr:col>15</xdr:col>
                    <xdr:colOff>114300</xdr:colOff>
                    <xdr:row>15</xdr:row>
                    <xdr:rowOff>144780</xdr:rowOff>
                  </from>
                  <to>
                    <xdr:col>15</xdr:col>
                    <xdr:colOff>358140</xdr:colOff>
                    <xdr:row>17</xdr:row>
                    <xdr:rowOff>0</xdr:rowOff>
                  </to>
                </anchor>
              </controlPr>
            </control>
          </mc:Choice>
        </mc:AlternateContent>
        <mc:AlternateContent xmlns:mc="http://schemas.openxmlformats.org/markup-compatibility/2006">
          <mc:Choice Requires="x14">
            <control shapeId="2512" r:id="rId312" name="Check Box 464">
              <controlPr defaultSize="0" autoFill="0" autoLine="0" autoPict="0">
                <anchor moveWithCells="1">
                  <from>
                    <xdr:col>15</xdr:col>
                    <xdr:colOff>99060</xdr:colOff>
                    <xdr:row>16</xdr:row>
                    <xdr:rowOff>144780</xdr:rowOff>
                  </from>
                  <to>
                    <xdr:col>15</xdr:col>
                    <xdr:colOff>342900</xdr:colOff>
                    <xdr:row>18</xdr:row>
                    <xdr:rowOff>0</xdr:rowOff>
                  </to>
                </anchor>
              </controlPr>
            </control>
          </mc:Choice>
        </mc:AlternateContent>
        <mc:AlternateContent xmlns:mc="http://schemas.openxmlformats.org/markup-compatibility/2006">
          <mc:Choice Requires="x14">
            <control shapeId="2513" r:id="rId313" name="Check Box 465">
              <controlPr defaultSize="0" autoFill="0" autoLine="0" autoPict="0">
                <anchor moveWithCells="1">
                  <from>
                    <xdr:col>15</xdr:col>
                    <xdr:colOff>114300</xdr:colOff>
                    <xdr:row>18</xdr:row>
                    <xdr:rowOff>7620</xdr:rowOff>
                  </from>
                  <to>
                    <xdr:col>15</xdr:col>
                    <xdr:colOff>358140</xdr:colOff>
                    <xdr:row>19</xdr:row>
                    <xdr:rowOff>22860</xdr:rowOff>
                  </to>
                </anchor>
              </controlPr>
            </control>
          </mc:Choice>
        </mc:AlternateContent>
        <mc:AlternateContent xmlns:mc="http://schemas.openxmlformats.org/markup-compatibility/2006">
          <mc:Choice Requires="x14">
            <control shapeId="2514" r:id="rId314" name="Check Box 466">
              <controlPr defaultSize="0" autoFill="0" autoLine="0" autoPict="0">
                <anchor moveWithCells="1">
                  <from>
                    <xdr:col>15</xdr:col>
                    <xdr:colOff>106680</xdr:colOff>
                    <xdr:row>19</xdr:row>
                    <xdr:rowOff>7620</xdr:rowOff>
                  </from>
                  <to>
                    <xdr:col>15</xdr:col>
                    <xdr:colOff>350520</xdr:colOff>
                    <xdr:row>20</xdr:row>
                    <xdr:rowOff>22860</xdr:rowOff>
                  </to>
                </anchor>
              </controlPr>
            </control>
          </mc:Choice>
        </mc:AlternateContent>
        <mc:AlternateContent xmlns:mc="http://schemas.openxmlformats.org/markup-compatibility/2006">
          <mc:Choice Requires="x14">
            <control shapeId="2515" r:id="rId315" name="Check Box 467">
              <controlPr defaultSize="0" autoFill="0" autoLine="0" autoPict="0">
                <anchor moveWithCells="1">
                  <from>
                    <xdr:col>15</xdr:col>
                    <xdr:colOff>121920</xdr:colOff>
                    <xdr:row>21</xdr:row>
                    <xdr:rowOff>137160</xdr:rowOff>
                  </from>
                  <to>
                    <xdr:col>15</xdr:col>
                    <xdr:colOff>365760</xdr:colOff>
                    <xdr:row>22</xdr:row>
                    <xdr:rowOff>152400</xdr:rowOff>
                  </to>
                </anchor>
              </controlPr>
            </control>
          </mc:Choice>
        </mc:AlternateContent>
        <mc:AlternateContent xmlns:mc="http://schemas.openxmlformats.org/markup-compatibility/2006">
          <mc:Choice Requires="x14">
            <control shapeId="2516" r:id="rId316" name="Check Box 468">
              <controlPr defaultSize="0" autoFill="0" autoLine="0" autoPict="0">
                <anchor moveWithCells="1">
                  <from>
                    <xdr:col>15</xdr:col>
                    <xdr:colOff>114300</xdr:colOff>
                    <xdr:row>20</xdr:row>
                    <xdr:rowOff>144780</xdr:rowOff>
                  </from>
                  <to>
                    <xdr:col>15</xdr:col>
                    <xdr:colOff>358140</xdr:colOff>
                    <xdr:row>22</xdr:row>
                    <xdr:rowOff>0</xdr:rowOff>
                  </to>
                </anchor>
              </controlPr>
            </control>
          </mc:Choice>
        </mc:AlternateContent>
        <mc:AlternateContent xmlns:mc="http://schemas.openxmlformats.org/markup-compatibility/2006">
          <mc:Choice Requires="x14">
            <control shapeId="2517" r:id="rId317" name="Check Box 469">
              <controlPr defaultSize="0" autoFill="0" autoLine="0" autoPict="0">
                <anchor moveWithCells="1">
                  <from>
                    <xdr:col>15</xdr:col>
                    <xdr:colOff>106680</xdr:colOff>
                    <xdr:row>19</xdr:row>
                    <xdr:rowOff>129540</xdr:rowOff>
                  </from>
                  <to>
                    <xdr:col>15</xdr:col>
                    <xdr:colOff>350520</xdr:colOff>
                    <xdr:row>20</xdr:row>
                    <xdr:rowOff>144780</xdr:rowOff>
                  </to>
                </anchor>
              </controlPr>
            </control>
          </mc:Choice>
        </mc:AlternateContent>
        <mc:AlternateContent xmlns:mc="http://schemas.openxmlformats.org/markup-compatibility/2006">
          <mc:Choice Requires="x14">
            <control shapeId="2518" r:id="rId318" name="Check Box 470">
              <controlPr defaultSize="0" autoFill="0" autoLine="0" autoPict="0">
                <anchor moveWithCells="1">
                  <from>
                    <xdr:col>15</xdr:col>
                    <xdr:colOff>129540</xdr:colOff>
                    <xdr:row>7</xdr:row>
                    <xdr:rowOff>495300</xdr:rowOff>
                  </from>
                  <to>
                    <xdr:col>15</xdr:col>
                    <xdr:colOff>373380</xdr:colOff>
                    <xdr:row>9</xdr:row>
                    <xdr:rowOff>15240</xdr:rowOff>
                  </to>
                </anchor>
              </controlPr>
            </control>
          </mc:Choice>
        </mc:AlternateContent>
        <mc:AlternateContent xmlns:mc="http://schemas.openxmlformats.org/markup-compatibility/2006">
          <mc:Choice Requires="x14">
            <control shapeId="2519" r:id="rId319" name="Check Box 471">
              <controlPr defaultSize="0" autoFill="0" autoLine="0" autoPict="0">
                <anchor moveWithCells="1">
                  <from>
                    <xdr:col>15</xdr:col>
                    <xdr:colOff>129540</xdr:colOff>
                    <xdr:row>8</xdr:row>
                    <xdr:rowOff>152400</xdr:rowOff>
                  </from>
                  <to>
                    <xdr:col>15</xdr:col>
                    <xdr:colOff>373380</xdr:colOff>
                    <xdr:row>10</xdr:row>
                    <xdr:rowOff>7620</xdr:rowOff>
                  </to>
                </anchor>
              </controlPr>
            </control>
          </mc:Choice>
        </mc:AlternateContent>
        <mc:AlternateContent xmlns:mc="http://schemas.openxmlformats.org/markup-compatibility/2006">
          <mc:Choice Requires="x14">
            <control shapeId="2520" r:id="rId320" name="Check Box 472">
              <controlPr defaultSize="0" autoFill="0" autoLine="0" autoPict="0">
                <anchor moveWithCells="1">
                  <from>
                    <xdr:col>15</xdr:col>
                    <xdr:colOff>114300</xdr:colOff>
                    <xdr:row>10</xdr:row>
                    <xdr:rowOff>7620</xdr:rowOff>
                  </from>
                  <to>
                    <xdr:col>15</xdr:col>
                    <xdr:colOff>358140</xdr:colOff>
                    <xdr:row>11</xdr:row>
                    <xdr:rowOff>22860</xdr:rowOff>
                  </to>
                </anchor>
              </controlPr>
            </control>
          </mc:Choice>
        </mc:AlternateContent>
        <mc:AlternateContent xmlns:mc="http://schemas.openxmlformats.org/markup-compatibility/2006">
          <mc:Choice Requires="x14">
            <control shapeId="2521" r:id="rId321" name="Check Box 473">
              <controlPr defaultSize="0" autoFill="0" autoLine="0" autoPict="0">
                <anchor moveWithCells="1">
                  <from>
                    <xdr:col>15</xdr:col>
                    <xdr:colOff>106680</xdr:colOff>
                    <xdr:row>10</xdr:row>
                    <xdr:rowOff>182880</xdr:rowOff>
                  </from>
                  <to>
                    <xdr:col>15</xdr:col>
                    <xdr:colOff>350520</xdr:colOff>
                    <xdr:row>12</xdr:row>
                    <xdr:rowOff>15240</xdr:rowOff>
                  </to>
                </anchor>
              </controlPr>
            </control>
          </mc:Choice>
        </mc:AlternateContent>
        <mc:AlternateContent xmlns:mc="http://schemas.openxmlformats.org/markup-compatibility/2006">
          <mc:Choice Requires="x14">
            <control shapeId="2522" r:id="rId322" name="Check Box 474">
              <controlPr defaultSize="0" autoFill="0" autoLine="0" autoPict="0">
                <anchor moveWithCells="1">
                  <from>
                    <xdr:col>15</xdr:col>
                    <xdr:colOff>114300</xdr:colOff>
                    <xdr:row>11</xdr:row>
                    <xdr:rowOff>129540</xdr:rowOff>
                  </from>
                  <to>
                    <xdr:col>15</xdr:col>
                    <xdr:colOff>358140</xdr:colOff>
                    <xdr:row>12</xdr:row>
                    <xdr:rowOff>144780</xdr:rowOff>
                  </to>
                </anchor>
              </controlPr>
            </control>
          </mc:Choice>
        </mc:AlternateContent>
        <mc:AlternateContent xmlns:mc="http://schemas.openxmlformats.org/markup-compatibility/2006">
          <mc:Choice Requires="x14">
            <control shapeId="2523" r:id="rId323" name="Check Box 475">
              <controlPr defaultSize="0" autoFill="0" autoLine="0" autoPict="0">
                <anchor moveWithCells="1">
                  <from>
                    <xdr:col>15</xdr:col>
                    <xdr:colOff>114300</xdr:colOff>
                    <xdr:row>12</xdr:row>
                    <xdr:rowOff>144780</xdr:rowOff>
                  </from>
                  <to>
                    <xdr:col>15</xdr:col>
                    <xdr:colOff>358140</xdr:colOff>
                    <xdr:row>14</xdr:row>
                    <xdr:rowOff>0</xdr:rowOff>
                  </to>
                </anchor>
              </controlPr>
            </control>
          </mc:Choice>
        </mc:AlternateContent>
        <mc:AlternateContent xmlns:mc="http://schemas.openxmlformats.org/markup-compatibility/2006">
          <mc:Choice Requires="x14">
            <control shapeId="2524" r:id="rId324" name="Check Box 476">
              <controlPr defaultSize="0" autoFill="0" autoLine="0" autoPict="0">
                <anchor moveWithCells="1">
                  <from>
                    <xdr:col>15</xdr:col>
                    <xdr:colOff>99060</xdr:colOff>
                    <xdr:row>13</xdr:row>
                    <xdr:rowOff>144780</xdr:rowOff>
                  </from>
                  <to>
                    <xdr:col>15</xdr:col>
                    <xdr:colOff>342900</xdr:colOff>
                    <xdr:row>15</xdr:row>
                    <xdr:rowOff>0</xdr:rowOff>
                  </to>
                </anchor>
              </controlPr>
            </control>
          </mc:Choice>
        </mc:AlternateContent>
        <mc:AlternateContent xmlns:mc="http://schemas.openxmlformats.org/markup-compatibility/2006">
          <mc:Choice Requires="x14">
            <control shapeId="2525" r:id="rId325" name="Check Box 477">
              <controlPr defaultSize="0" autoFill="0" autoLine="0" autoPict="0">
                <anchor moveWithCells="1">
                  <from>
                    <xdr:col>15</xdr:col>
                    <xdr:colOff>121920</xdr:colOff>
                    <xdr:row>14</xdr:row>
                    <xdr:rowOff>137160</xdr:rowOff>
                  </from>
                  <to>
                    <xdr:col>15</xdr:col>
                    <xdr:colOff>365760</xdr:colOff>
                    <xdr:row>15</xdr:row>
                    <xdr:rowOff>152400</xdr:rowOff>
                  </to>
                </anchor>
              </controlPr>
            </control>
          </mc:Choice>
        </mc:AlternateContent>
        <mc:AlternateContent xmlns:mc="http://schemas.openxmlformats.org/markup-compatibility/2006">
          <mc:Choice Requires="x14">
            <control shapeId="2526" r:id="rId326" name="Check Box 478">
              <controlPr defaultSize="0" autoFill="0" autoLine="0" autoPict="0">
                <anchor moveWithCells="1">
                  <from>
                    <xdr:col>15</xdr:col>
                    <xdr:colOff>114300</xdr:colOff>
                    <xdr:row>15</xdr:row>
                    <xdr:rowOff>144780</xdr:rowOff>
                  </from>
                  <to>
                    <xdr:col>15</xdr:col>
                    <xdr:colOff>358140</xdr:colOff>
                    <xdr:row>17</xdr:row>
                    <xdr:rowOff>0</xdr:rowOff>
                  </to>
                </anchor>
              </controlPr>
            </control>
          </mc:Choice>
        </mc:AlternateContent>
        <mc:AlternateContent xmlns:mc="http://schemas.openxmlformats.org/markup-compatibility/2006">
          <mc:Choice Requires="x14">
            <control shapeId="2527" r:id="rId327" name="Check Box 479">
              <controlPr defaultSize="0" autoFill="0" autoLine="0" autoPict="0">
                <anchor moveWithCells="1">
                  <from>
                    <xdr:col>15</xdr:col>
                    <xdr:colOff>99060</xdr:colOff>
                    <xdr:row>16</xdr:row>
                    <xdr:rowOff>144780</xdr:rowOff>
                  </from>
                  <to>
                    <xdr:col>15</xdr:col>
                    <xdr:colOff>342900</xdr:colOff>
                    <xdr:row>18</xdr:row>
                    <xdr:rowOff>0</xdr:rowOff>
                  </to>
                </anchor>
              </controlPr>
            </control>
          </mc:Choice>
        </mc:AlternateContent>
        <mc:AlternateContent xmlns:mc="http://schemas.openxmlformats.org/markup-compatibility/2006">
          <mc:Choice Requires="x14">
            <control shapeId="2528" r:id="rId328" name="Check Box 480">
              <controlPr defaultSize="0" autoFill="0" autoLine="0" autoPict="0">
                <anchor moveWithCells="1">
                  <from>
                    <xdr:col>15</xdr:col>
                    <xdr:colOff>114300</xdr:colOff>
                    <xdr:row>18</xdr:row>
                    <xdr:rowOff>7620</xdr:rowOff>
                  </from>
                  <to>
                    <xdr:col>15</xdr:col>
                    <xdr:colOff>358140</xdr:colOff>
                    <xdr:row>19</xdr:row>
                    <xdr:rowOff>22860</xdr:rowOff>
                  </to>
                </anchor>
              </controlPr>
            </control>
          </mc:Choice>
        </mc:AlternateContent>
        <mc:AlternateContent xmlns:mc="http://schemas.openxmlformats.org/markup-compatibility/2006">
          <mc:Choice Requires="x14">
            <control shapeId="2529" r:id="rId329" name="Check Box 481">
              <controlPr defaultSize="0" autoFill="0" autoLine="0" autoPict="0">
                <anchor moveWithCells="1">
                  <from>
                    <xdr:col>15</xdr:col>
                    <xdr:colOff>106680</xdr:colOff>
                    <xdr:row>19</xdr:row>
                    <xdr:rowOff>7620</xdr:rowOff>
                  </from>
                  <to>
                    <xdr:col>15</xdr:col>
                    <xdr:colOff>350520</xdr:colOff>
                    <xdr:row>20</xdr:row>
                    <xdr:rowOff>22860</xdr:rowOff>
                  </to>
                </anchor>
              </controlPr>
            </control>
          </mc:Choice>
        </mc:AlternateContent>
        <mc:AlternateContent xmlns:mc="http://schemas.openxmlformats.org/markup-compatibility/2006">
          <mc:Choice Requires="x14">
            <control shapeId="2530" r:id="rId330" name="Check Box 482">
              <controlPr defaultSize="0" autoFill="0" autoLine="0" autoPict="0">
                <anchor moveWithCells="1">
                  <from>
                    <xdr:col>15</xdr:col>
                    <xdr:colOff>121920</xdr:colOff>
                    <xdr:row>21</xdr:row>
                    <xdr:rowOff>137160</xdr:rowOff>
                  </from>
                  <to>
                    <xdr:col>15</xdr:col>
                    <xdr:colOff>365760</xdr:colOff>
                    <xdr:row>22</xdr:row>
                    <xdr:rowOff>152400</xdr:rowOff>
                  </to>
                </anchor>
              </controlPr>
            </control>
          </mc:Choice>
        </mc:AlternateContent>
        <mc:AlternateContent xmlns:mc="http://schemas.openxmlformats.org/markup-compatibility/2006">
          <mc:Choice Requires="x14">
            <control shapeId="2531" r:id="rId331" name="Check Box 483">
              <controlPr defaultSize="0" autoFill="0" autoLine="0" autoPict="0">
                <anchor moveWithCells="1">
                  <from>
                    <xdr:col>15</xdr:col>
                    <xdr:colOff>114300</xdr:colOff>
                    <xdr:row>20</xdr:row>
                    <xdr:rowOff>144780</xdr:rowOff>
                  </from>
                  <to>
                    <xdr:col>15</xdr:col>
                    <xdr:colOff>358140</xdr:colOff>
                    <xdr:row>22</xdr:row>
                    <xdr:rowOff>0</xdr:rowOff>
                  </to>
                </anchor>
              </controlPr>
            </control>
          </mc:Choice>
        </mc:AlternateContent>
        <mc:AlternateContent xmlns:mc="http://schemas.openxmlformats.org/markup-compatibility/2006">
          <mc:Choice Requires="x14">
            <control shapeId="2532" r:id="rId332" name="Check Box 484">
              <controlPr defaultSize="0" autoFill="0" autoLine="0" autoPict="0">
                <anchor moveWithCells="1">
                  <from>
                    <xdr:col>15</xdr:col>
                    <xdr:colOff>106680</xdr:colOff>
                    <xdr:row>19</xdr:row>
                    <xdr:rowOff>129540</xdr:rowOff>
                  </from>
                  <to>
                    <xdr:col>15</xdr:col>
                    <xdr:colOff>350520</xdr:colOff>
                    <xdr:row>20</xdr:row>
                    <xdr:rowOff>144780</xdr:rowOff>
                  </to>
                </anchor>
              </controlPr>
            </control>
          </mc:Choice>
        </mc:AlternateContent>
        <mc:AlternateContent xmlns:mc="http://schemas.openxmlformats.org/markup-compatibility/2006">
          <mc:Choice Requires="x14">
            <control shapeId="2533" r:id="rId333" name="Check Box 485">
              <controlPr locked="0" defaultSize="0" autoFill="0" autoLine="0" autoPict="0">
                <anchor moveWithCells="1">
                  <from>
                    <xdr:col>15</xdr:col>
                    <xdr:colOff>129540</xdr:colOff>
                    <xdr:row>7</xdr:row>
                    <xdr:rowOff>495300</xdr:rowOff>
                  </from>
                  <to>
                    <xdr:col>15</xdr:col>
                    <xdr:colOff>373380</xdr:colOff>
                    <xdr:row>9</xdr:row>
                    <xdr:rowOff>15240</xdr:rowOff>
                  </to>
                </anchor>
              </controlPr>
            </control>
          </mc:Choice>
        </mc:AlternateContent>
        <mc:AlternateContent xmlns:mc="http://schemas.openxmlformats.org/markup-compatibility/2006">
          <mc:Choice Requires="x14">
            <control shapeId="2534" r:id="rId334" name="Check Box 486">
              <controlPr locked="0" defaultSize="0" autoFill="0" autoLine="0" autoPict="0">
                <anchor moveWithCells="1">
                  <from>
                    <xdr:col>15</xdr:col>
                    <xdr:colOff>129540</xdr:colOff>
                    <xdr:row>8</xdr:row>
                    <xdr:rowOff>152400</xdr:rowOff>
                  </from>
                  <to>
                    <xdr:col>15</xdr:col>
                    <xdr:colOff>373380</xdr:colOff>
                    <xdr:row>10</xdr:row>
                    <xdr:rowOff>7620</xdr:rowOff>
                  </to>
                </anchor>
              </controlPr>
            </control>
          </mc:Choice>
        </mc:AlternateContent>
        <mc:AlternateContent xmlns:mc="http://schemas.openxmlformats.org/markup-compatibility/2006">
          <mc:Choice Requires="x14">
            <control shapeId="2535" r:id="rId335" name="Check Box 487">
              <controlPr locked="0" defaultSize="0" autoFill="0" autoLine="0" autoPict="0">
                <anchor moveWithCells="1">
                  <from>
                    <xdr:col>15</xdr:col>
                    <xdr:colOff>114300</xdr:colOff>
                    <xdr:row>10</xdr:row>
                    <xdr:rowOff>7620</xdr:rowOff>
                  </from>
                  <to>
                    <xdr:col>15</xdr:col>
                    <xdr:colOff>358140</xdr:colOff>
                    <xdr:row>11</xdr:row>
                    <xdr:rowOff>22860</xdr:rowOff>
                  </to>
                </anchor>
              </controlPr>
            </control>
          </mc:Choice>
        </mc:AlternateContent>
        <mc:AlternateContent xmlns:mc="http://schemas.openxmlformats.org/markup-compatibility/2006">
          <mc:Choice Requires="x14">
            <control shapeId="2536" r:id="rId336" name="Check Box 488">
              <controlPr locked="0" defaultSize="0" autoFill="0" autoLine="0" autoPict="0">
                <anchor moveWithCells="1">
                  <from>
                    <xdr:col>15</xdr:col>
                    <xdr:colOff>106680</xdr:colOff>
                    <xdr:row>10</xdr:row>
                    <xdr:rowOff>182880</xdr:rowOff>
                  </from>
                  <to>
                    <xdr:col>15</xdr:col>
                    <xdr:colOff>350520</xdr:colOff>
                    <xdr:row>12</xdr:row>
                    <xdr:rowOff>15240</xdr:rowOff>
                  </to>
                </anchor>
              </controlPr>
            </control>
          </mc:Choice>
        </mc:AlternateContent>
        <mc:AlternateContent xmlns:mc="http://schemas.openxmlformats.org/markup-compatibility/2006">
          <mc:Choice Requires="x14">
            <control shapeId="2537" r:id="rId337" name="Check Box 489">
              <controlPr locked="0" defaultSize="0" autoFill="0" autoLine="0" autoPict="0">
                <anchor moveWithCells="1">
                  <from>
                    <xdr:col>15</xdr:col>
                    <xdr:colOff>114300</xdr:colOff>
                    <xdr:row>11</xdr:row>
                    <xdr:rowOff>129540</xdr:rowOff>
                  </from>
                  <to>
                    <xdr:col>15</xdr:col>
                    <xdr:colOff>358140</xdr:colOff>
                    <xdr:row>12</xdr:row>
                    <xdr:rowOff>144780</xdr:rowOff>
                  </to>
                </anchor>
              </controlPr>
            </control>
          </mc:Choice>
        </mc:AlternateContent>
        <mc:AlternateContent xmlns:mc="http://schemas.openxmlformats.org/markup-compatibility/2006">
          <mc:Choice Requires="x14">
            <control shapeId="2538" r:id="rId338" name="Check Box 490">
              <controlPr locked="0" defaultSize="0" autoFill="0" autoLine="0" autoPict="0">
                <anchor moveWithCells="1">
                  <from>
                    <xdr:col>15</xdr:col>
                    <xdr:colOff>114300</xdr:colOff>
                    <xdr:row>12</xdr:row>
                    <xdr:rowOff>144780</xdr:rowOff>
                  </from>
                  <to>
                    <xdr:col>15</xdr:col>
                    <xdr:colOff>358140</xdr:colOff>
                    <xdr:row>14</xdr:row>
                    <xdr:rowOff>0</xdr:rowOff>
                  </to>
                </anchor>
              </controlPr>
            </control>
          </mc:Choice>
        </mc:AlternateContent>
        <mc:AlternateContent xmlns:mc="http://schemas.openxmlformats.org/markup-compatibility/2006">
          <mc:Choice Requires="x14">
            <control shapeId="2539" r:id="rId339" name="Check Box 491">
              <controlPr locked="0" defaultSize="0" autoFill="0" autoLine="0" autoPict="0">
                <anchor moveWithCells="1">
                  <from>
                    <xdr:col>15</xdr:col>
                    <xdr:colOff>99060</xdr:colOff>
                    <xdr:row>13</xdr:row>
                    <xdr:rowOff>144780</xdr:rowOff>
                  </from>
                  <to>
                    <xdr:col>15</xdr:col>
                    <xdr:colOff>342900</xdr:colOff>
                    <xdr:row>15</xdr:row>
                    <xdr:rowOff>0</xdr:rowOff>
                  </to>
                </anchor>
              </controlPr>
            </control>
          </mc:Choice>
        </mc:AlternateContent>
        <mc:AlternateContent xmlns:mc="http://schemas.openxmlformats.org/markup-compatibility/2006">
          <mc:Choice Requires="x14">
            <control shapeId="2540" r:id="rId340" name="Check Box 492">
              <controlPr locked="0" defaultSize="0" autoFill="0" autoLine="0" autoPict="0">
                <anchor moveWithCells="1">
                  <from>
                    <xdr:col>15</xdr:col>
                    <xdr:colOff>121920</xdr:colOff>
                    <xdr:row>14</xdr:row>
                    <xdr:rowOff>137160</xdr:rowOff>
                  </from>
                  <to>
                    <xdr:col>15</xdr:col>
                    <xdr:colOff>365760</xdr:colOff>
                    <xdr:row>15</xdr:row>
                    <xdr:rowOff>152400</xdr:rowOff>
                  </to>
                </anchor>
              </controlPr>
            </control>
          </mc:Choice>
        </mc:AlternateContent>
        <mc:AlternateContent xmlns:mc="http://schemas.openxmlformats.org/markup-compatibility/2006">
          <mc:Choice Requires="x14">
            <control shapeId="2541" r:id="rId341" name="Check Box 493">
              <controlPr locked="0" defaultSize="0" autoFill="0" autoLine="0" autoPict="0">
                <anchor moveWithCells="1">
                  <from>
                    <xdr:col>15</xdr:col>
                    <xdr:colOff>114300</xdr:colOff>
                    <xdr:row>15</xdr:row>
                    <xdr:rowOff>144780</xdr:rowOff>
                  </from>
                  <to>
                    <xdr:col>15</xdr:col>
                    <xdr:colOff>358140</xdr:colOff>
                    <xdr:row>17</xdr:row>
                    <xdr:rowOff>0</xdr:rowOff>
                  </to>
                </anchor>
              </controlPr>
            </control>
          </mc:Choice>
        </mc:AlternateContent>
        <mc:AlternateContent xmlns:mc="http://schemas.openxmlformats.org/markup-compatibility/2006">
          <mc:Choice Requires="x14">
            <control shapeId="2542" r:id="rId342" name="Check Box 494">
              <controlPr locked="0" defaultSize="0" autoFill="0" autoLine="0" autoPict="0">
                <anchor moveWithCells="1">
                  <from>
                    <xdr:col>15</xdr:col>
                    <xdr:colOff>99060</xdr:colOff>
                    <xdr:row>16</xdr:row>
                    <xdr:rowOff>144780</xdr:rowOff>
                  </from>
                  <to>
                    <xdr:col>15</xdr:col>
                    <xdr:colOff>342900</xdr:colOff>
                    <xdr:row>18</xdr:row>
                    <xdr:rowOff>0</xdr:rowOff>
                  </to>
                </anchor>
              </controlPr>
            </control>
          </mc:Choice>
        </mc:AlternateContent>
        <mc:AlternateContent xmlns:mc="http://schemas.openxmlformats.org/markup-compatibility/2006">
          <mc:Choice Requires="x14">
            <control shapeId="2543" r:id="rId343" name="Check Box 495">
              <controlPr locked="0" defaultSize="0" autoFill="0" autoLine="0" autoPict="0">
                <anchor moveWithCells="1">
                  <from>
                    <xdr:col>15</xdr:col>
                    <xdr:colOff>114300</xdr:colOff>
                    <xdr:row>18</xdr:row>
                    <xdr:rowOff>7620</xdr:rowOff>
                  </from>
                  <to>
                    <xdr:col>15</xdr:col>
                    <xdr:colOff>358140</xdr:colOff>
                    <xdr:row>19</xdr:row>
                    <xdr:rowOff>22860</xdr:rowOff>
                  </to>
                </anchor>
              </controlPr>
            </control>
          </mc:Choice>
        </mc:AlternateContent>
        <mc:AlternateContent xmlns:mc="http://schemas.openxmlformats.org/markup-compatibility/2006">
          <mc:Choice Requires="x14">
            <control shapeId="2544" r:id="rId344" name="Check Box 496">
              <controlPr locked="0" defaultSize="0" autoFill="0" autoLine="0" autoPict="0">
                <anchor moveWithCells="1">
                  <from>
                    <xdr:col>15</xdr:col>
                    <xdr:colOff>106680</xdr:colOff>
                    <xdr:row>19</xdr:row>
                    <xdr:rowOff>7620</xdr:rowOff>
                  </from>
                  <to>
                    <xdr:col>15</xdr:col>
                    <xdr:colOff>350520</xdr:colOff>
                    <xdr:row>20</xdr:row>
                    <xdr:rowOff>22860</xdr:rowOff>
                  </to>
                </anchor>
              </controlPr>
            </control>
          </mc:Choice>
        </mc:AlternateContent>
        <mc:AlternateContent xmlns:mc="http://schemas.openxmlformats.org/markup-compatibility/2006">
          <mc:Choice Requires="x14">
            <control shapeId="2545" r:id="rId345" name="Check Box 497">
              <controlPr locked="0" defaultSize="0" autoFill="0" autoLine="0" autoPict="0">
                <anchor moveWithCells="1">
                  <from>
                    <xdr:col>15</xdr:col>
                    <xdr:colOff>121920</xdr:colOff>
                    <xdr:row>21</xdr:row>
                    <xdr:rowOff>137160</xdr:rowOff>
                  </from>
                  <to>
                    <xdr:col>15</xdr:col>
                    <xdr:colOff>365760</xdr:colOff>
                    <xdr:row>22</xdr:row>
                    <xdr:rowOff>152400</xdr:rowOff>
                  </to>
                </anchor>
              </controlPr>
            </control>
          </mc:Choice>
        </mc:AlternateContent>
        <mc:AlternateContent xmlns:mc="http://schemas.openxmlformats.org/markup-compatibility/2006">
          <mc:Choice Requires="x14">
            <control shapeId="2546" r:id="rId346" name="Check Box 498">
              <controlPr locked="0" defaultSize="0" autoFill="0" autoLine="0" autoPict="0">
                <anchor moveWithCells="1">
                  <from>
                    <xdr:col>15</xdr:col>
                    <xdr:colOff>114300</xdr:colOff>
                    <xdr:row>20</xdr:row>
                    <xdr:rowOff>144780</xdr:rowOff>
                  </from>
                  <to>
                    <xdr:col>15</xdr:col>
                    <xdr:colOff>358140</xdr:colOff>
                    <xdr:row>22</xdr:row>
                    <xdr:rowOff>0</xdr:rowOff>
                  </to>
                </anchor>
              </controlPr>
            </control>
          </mc:Choice>
        </mc:AlternateContent>
        <mc:AlternateContent xmlns:mc="http://schemas.openxmlformats.org/markup-compatibility/2006">
          <mc:Choice Requires="x14">
            <control shapeId="2547" r:id="rId347" name="Check Box 499">
              <controlPr locked="0" defaultSize="0" autoFill="0" autoLine="0" autoPict="0">
                <anchor moveWithCells="1">
                  <from>
                    <xdr:col>15</xdr:col>
                    <xdr:colOff>106680</xdr:colOff>
                    <xdr:row>19</xdr:row>
                    <xdr:rowOff>129540</xdr:rowOff>
                  </from>
                  <to>
                    <xdr:col>15</xdr:col>
                    <xdr:colOff>350520</xdr:colOff>
                    <xdr:row>20</xdr:row>
                    <xdr:rowOff>144780</xdr:rowOff>
                  </to>
                </anchor>
              </controlPr>
            </control>
          </mc:Choice>
        </mc:AlternateContent>
        <mc:AlternateContent xmlns:mc="http://schemas.openxmlformats.org/markup-compatibility/2006">
          <mc:Choice Requires="x14">
            <control shapeId="2548" r:id="rId348" name="Check Box 500">
              <controlPr defaultSize="0" autoFill="0" autoLine="0" autoPict="0">
                <anchor moveWithCells="1">
                  <from>
                    <xdr:col>16</xdr:col>
                    <xdr:colOff>129540</xdr:colOff>
                    <xdr:row>7</xdr:row>
                    <xdr:rowOff>495300</xdr:rowOff>
                  </from>
                  <to>
                    <xdr:col>16</xdr:col>
                    <xdr:colOff>373380</xdr:colOff>
                    <xdr:row>9</xdr:row>
                    <xdr:rowOff>15240</xdr:rowOff>
                  </to>
                </anchor>
              </controlPr>
            </control>
          </mc:Choice>
        </mc:AlternateContent>
        <mc:AlternateContent xmlns:mc="http://schemas.openxmlformats.org/markup-compatibility/2006">
          <mc:Choice Requires="x14">
            <control shapeId="2549" r:id="rId349" name="Check Box 501">
              <controlPr defaultSize="0" autoFill="0" autoLine="0" autoPict="0">
                <anchor moveWithCells="1">
                  <from>
                    <xdr:col>16</xdr:col>
                    <xdr:colOff>129540</xdr:colOff>
                    <xdr:row>8</xdr:row>
                    <xdr:rowOff>152400</xdr:rowOff>
                  </from>
                  <to>
                    <xdr:col>16</xdr:col>
                    <xdr:colOff>373380</xdr:colOff>
                    <xdr:row>10</xdr:row>
                    <xdr:rowOff>7620</xdr:rowOff>
                  </to>
                </anchor>
              </controlPr>
            </control>
          </mc:Choice>
        </mc:AlternateContent>
        <mc:AlternateContent xmlns:mc="http://schemas.openxmlformats.org/markup-compatibility/2006">
          <mc:Choice Requires="x14">
            <control shapeId="2550" r:id="rId350" name="Check Box 502">
              <controlPr defaultSize="0" autoFill="0" autoLine="0" autoPict="0">
                <anchor moveWithCells="1">
                  <from>
                    <xdr:col>16</xdr:col>
                    <xdr:colOff>114300</xdr:colOff>
                    <xdr:row>10</xdr:row>
                    <xdr:rowOff>7620</xdr:rowOff>
                  </from>
                  <to>
                    <xdr:col>16</xdr:col>
                    <xdr:colOff>358140</xdr:colOff>
                    <xdr:row>11</xdr:row>
                    <xdr:rowOff>22860</xdr:rowOff>
                  </to>
                </anchor>
              </controlPr>
            </control>
          </mc:Choice>
        </mc:AlternateContent>
        <mc:AlternateContent xmlns:mc="http://schemas.openxmlformats.org/markup-compatibility/2006">
          <mc:Choice Requires="x14">
            <control shapeId="2551" r:id="rId351" name="Check Box 503">
              <controlPr defaultSize="0" autoFill="0" autoLine="0" autoPict="0">
                <anchor moveWithCells="1">
                  <from>
                    <xdr:col>16</xdr:col>
                    <xdr:colOff>106680</xdr:colOff>
                    <xdr:row>10</xdr:row>
                    <xdr:rowOff>182880</xdr:rowOff>
                  </from>
                  <to>
                    <xdr:col>16</xdr:col>
                    <xdr:colOff>350520</xdr:colOff>
                    <xdr:row>12</xdr:row>
                    <xdr:rowOff>15240</xdr:rowOff>
                  </to>
                </anchor>
              </controlPr>
            </control>
          </mc:Choice>
        </mc:AlternateContent>
        <mc:AlternateContent xmlns:mc="http://schemas.openxmlformats.org/markup-compatibility/2006">
          <mc:Choice Requires="x14">
            <control shapeId="2552" r:id="rId352" name="Check Box 504">
              <controlPr defaultSize="0" autoFill="0" autoLine="0" autoPict="0">
                <anchor moveWithCells="1">
                  <from>
                    <xdr:col>16</xdr:col>
                    <xdr:colOff>114300</xdr:colOff>
                    <xdr:row>11</xdr:row>
                    <xdr:rowOff>129540</xdr:rowOff>
                  </from>
                  <to>
                    <xdr:col>16</xdr:col>
                    <xdr:colOff>358140</xdr:colOff>
                    <xdr:row>12</xdr:row>
                    <xdr:rowOff>144780</xdr:rowOff>
                  </to>
                </anchor>
              </controlPr>
            </control>
          </mc:Choice>
        </mc:AlternateContent>
        <mc:AlternateContent xmlns:mc="http://schemas.openxmlformats.org/markup-compatibility/2006">
          <mc:Choice Requires="x14">
            <control shapeId="2553" r:id="rId353" name="Check Box 505">
              <controlPr defaultSize="0" autoFill="0" autoLine="0" autoPict="0">
                <anchor moveWithCells="1">
                  <from>
                    <xdr:col>16</xdr:col>
                    <xdr:colOff>114300</xdr:colOff>
                    <xdr:row>12</xdr:row>
                    <xdr:rowOff>144780</xdr:rowOff>
                  </from>
                  <to>
                    <xdr:col>16</xdr:col>
                    <xdr:colOff>358140</xdr:colOff>
                    <xdr:row>14</xdr:row>
                    <xdr:rowOff>0</xdr:rowOff>
                  </to>
                </anchor>
              </controlPr>
            </control>
          </mc:Choice>
        </mc:AlternateContent>
        <mc:AlternateContent xmlns:mc="http://schemas.openxmlformats.org/markup-compatibility/2006">
          <mc:Choice Requires="x14">
            <control shapeId="2554" r:id="rId354" name="Check Box 506">
              <controlPr defaultSize="0" autoFill="0" autoLine="0" autoPict="0">
                <anchor moveWithCells="1">
                  <from>
                    <xdr:col>16</xdr:col>
                    <xdr:colOff>99060</xdr:colOff>
                    <xdr:row>13</xdr:row>
                    <xdr:rowOff>144780</xdr:rowOff>
                  </from>
                  <to>
                    <xdr:col>16</xdr:col>
                    <xdr:colOff>342900</xdr:colOff>
                    <xdr:row>15</xdr:row>
                    <xdr:rowOff>0</xdr:rowOff>
                  </to>
                </anchor>
              </controlPr>
            </control>
          </mc:Choice>
        </mc:AlternateContent>
        <mc:AlternateContent xmlns:mc="http://schemas.openxmlformats.org/markup-compatibility/2006">
          <mc:Choice Requires="x14">
            <control shapeId="2555" r:id="rId355" name="Check Box 507">
              <controlPr defaultSize="0" autoFill="0" autoLine="0" autoPict="0">
                <anchor moveWithCells="1">
                  <from>
                    <xdr:col>16</xdr:col>
                    <xdr:colOff>121920</xdr:colOff>
                    <xdr:row>14</xdr:row>
                    <xdr:rowOff>137160</xdr:rowOff>
                  </from>
                  <to>
                    <xdr:col>16</xdr:col>
                    <xdr:colOff>365760</xdr:colOff>
                    <xdr:row>15</xdr:row>
                    <xdr:rowOff>152400</xdr:rowOff>
                  </to>
                </anchor>
              </controlPr>
            </control>
          </mc:Choice>
        </mc:AlternateContent>
        <mc:AlternateContent xmlns:mc="http://schemas.openxmlformats.org/markup-compatibility/2006">
          <mc:Choice Requires="x14">
            <control shapeId="2556" r:id="rId356" name="Check Box 508">
              <controlPr defaultSize="0" autoFill="0" autoLine="0" autoPict="0">
                <anchor moveWithCells="1">
                  <from>
                    <xdr:col>16</xdr:col>
                    <xdr:colOff>114300</xdr:colOff>
                    <xdr:row>15</xdr:row>
                    <xdr:rowOff>144780</xdr:rowOff>
                  </from>
                  <to>
                    <xdr:col>16</xdr:col>
                    <xdr:colOff>358140</xdr:colOff>
                    <xdr:row>17</xdr:row>
                    <xdr:rowOff>0</xdr:rowOff>
                  </to>
                </anchor>
              </controlPr>
            </control>
          </mc:Choice>
        </mc:AlternateContent>
        <mc:AlternateContent xmlns:mc="http://schemas.openxmlformats.org/markup-compatibility/2006">
          <mc:Choice Requires="x14">
            <control shapeId="2557" r:id="rId357" name="Check Box 509">
              <controlPr defaultSize="0" autoFill="0" autoLine="0" autoPict="0">
                <anchor moveWithCells="1">
                  <from>
                    <xdr:col>16</xdr:col>
                    <xdr:colOff>99060</xdr:colOff>
                    <xdr:row>16</xdr:row>
                    <xdr:rowOff>144780</xdr:rowOff>
                  </from>
                  <to>
                    <xdr:col>16</xdr:col>
                    <xdr:colOff>342900</xdr:colOff>
                    <xdr:row>18</xdr:row>
                    <xdr:rowOff>0</xdr:rowOff>
                  </to>
                </anchor>
              </controlPr>
            </control>
          </mc:Choice>
        </mc:AlternateContent>
        <mc:AlternateContent xmlns:mc="http://schemas.openxmlformats.org/markup-compatibility/2006">
          <mc:Choice Requires="x14">
            <control shapeId="2558" r:id="rId358" name="Check Box 510">
              <controlPr defaultSize="0" autoFill="0" autoLine="0" autoPict="0">
                <anchor moveWithCells="1">
                  <from>
                    <xdr:col>16</xdr:col>
                    <xdr:colOff>114300</xdr:colOff>
                    <xdr:row>18</xdr:row>
                    <xdr:rowOff>7620</xdr:rowOff>
                  </from>
                  <to>
                    <xdr:col>16</xdr:col>
                    <xdr:colOff>358140</xdr:colOff>
                    <xdr:row>19</xdr:row>
                    <xdr:rowOff>22860</xdr:rowOff>
                  </to>
                </anchor>
              </controlPr>
            </control>
          </mc:Choice>
        </mc:AlternateContent>
        <mc:AlternateContent xmlns:mc="http://schemas.openxmlformats.org/markup-compatibility/2006">
          <mc:Choice Requires="x14">
            <control shapeId="2559" r:id="rId359" name="Check Box 511">
              <controlPr defaultSize="0" autoFill="0" autoLine="0" autoPict="0">
                <anchor moveWithCells="1">
                  <from>
                    <xdr:col>16</xdr:col>
                    <xdr:colOff>106680</xdr:colOff>
                    <xdr:row>19</xdr:row>
                    <xdr:rowOff>7620</xdr:rowOff>
                  </from>
                  <to>
                    <xdr:col>16</xdr:col>
                    <xdr:colOff>350520</xdr:colOff>
                    <xdr:row>20</xdr:row>
                    <xdr:rowOff>22860</xdr:rowOff>
                  </to>
                </anchor>
              </controlPr>
            </control>
          </mc:Choice>
        </mc:AlternateContent>
        <mc:AlternateContent xmlns:mc="http://schemas.openxmlformats.org/markup-compatibility/2006">
          <mc:Choice Requires="x14">
            <control shapeId="2560" r:id="rId360" name="Check Box 512">
              <controlPr defaultSize="0" autoFill="0" autoLine="0" autoPict="0">
                <anchor moveWithCells="1">
                  <from>
                    <xdr:col>16</xdr:col>
                    <xdr:colOff>121920</xdr:colOff>
                    <xdr:row>21</xdr:row>
                    <xdr:rowOff>137160</xdr:rowOff>
                  </from>
                  <to>
                    <xdr:col>16</xdr:col>
                    <xdr:colOff>365760</xdr:colOff>
                    <xdr:row>22</xdr:row>
                    <xdr:rowOff>152400</xdr:rowOff>
                  </to>
                </anchor>
              </controlPr>
            </control>
          </mc:Choice>
        </mc:AlternateContent>
        <mc:AlternateContent xmlns:mc="http://schemas.openxmlformats.org/markup-compatibility/2006">
          <mc:Choice Requires="x14">
            <control shapeId="2561" r:id="rId361" name="Check Box 513">
              <controlPr defaultSize="0" autoFill="0" autoLine="0" autoPict="0">
                <anchor moveWithCells="1">
                  <from>
                    <xdr:col>16</xdr:col>
                    <xdr:colOff>114300</xdr:colOff>
                    <xdr:row>20</xdr:row>
                    <xdr:rowOff>144780</xdr:rowOff>
                  </from>
                  <to>
                    <xdr:col>16</xdr:col>
                    <xdr:colOff>358140</xdr:colOff>
                    <xdr:row>22</xdr:row>
                    <xdr:rowOff>0</xdr:rowOff>
                  </to>
                </anchor>
              </controlPr>
            </control>
          </mc:Choice>
        </mc:AlternateContent>
        <mc:AlternateContent xmlns:mc="http://schemas.openxmlformats.org/markup-compatibility/2006">
          <mc:Choice Requires="x14">
            <control shapeId="2562" r:id="rId362" name="Check Box 514">
              <controlPr defaultSize="0" autoFill="0" autoLine="0" autoPict="0">
                <anchor moveWithCells="1">
                  <from>
                    <xdr:col>16</xdr:col>
                    <xdr:colOff>106680</xdr:colOff>
                    <xdr:row>19</xdr:row>
                    <xdr:rowOff>129540</xdr:rowOff>
                  </from>
                  <to>
                    <xdr:col>16</xdr:col>
                    <xdr:colOff>350520</xdr:colOff>
                    <xdr:row>20</xdr:row>
                    <xdr:rowOff>144780</xdr:rowOff>
                  </to>
                </anchor>
              </controlPr>
            </control>
          </mc:Choice>
        </mc:AlternateContent>
        <mc:AlternateContent xmlns:mc="http://schemas.openxmlformats.org/markup-compatibility/2006">
          <mc:Choice Requires="x14">
            <control shapeId="2563" r:id="rId363" name="Check Box 515">
              <controlPr defaultSize="0" autoFill="0" autoLine="0" autoPict="0">
                <anchor moveWithCells="1">
                  <from>
                    <xdr:col>16</xdr:col>
                    <xdr:colOff>129540</xdr:colOff>
                    <xdr:row>7</xdr:row>
                    <xdr:rowOff>495300</xdr:rowOff>
                  </from>
                  <to>
                    <xdr:col>16</xdr:col>
                    <xdr:colOff>373380</xdr:colOff>
                    <xdr:row>9</xdr:row>
                    <xdr:rowOff>15240</xdr:rowOff>
                  </to>
                </anchor>
              </controlPr>
            </control>
          </mc:Choice>
        </mc:AlternateContent>
        <mc:AlternateContent xmlns:mc="http://schemas.openxmlformats.org/markup-compatibility/2006">
          <mc:Choice Requires="x14">
            <control shapeId="2564" r:id="rId364" name="Check Box 516">
              <controlPr defaultSize="0" autoFill="0" autoLine="0" autoPict="0">
                <anchor moveWithCells="1">
                  <from>
                    <xdr:col>16</xdr:col>
                    <xdr:colOff>129540</xdr:colOff>
                    <xdr:row>8</xdr:row>
                    <xdr:rowOff>152400</xdr:rowOff>
                  </from>
                  <to>
                    <xdr:col>16</xdr:col>
                    <xdr:colOff>373380</xdr:colOff>
                    <xdr:row>10</xdr:row>
                    <xdr:rowOff>7620</xdr:rowOff>
                  </to>
                </anchor>
              </controlPr>
            </control>
          </mc:Choice>
        </mc:AlternateContent>
        <mc:AlternateContent xmlns:mc="http://schemas.openxmlformats.org/markup-compatibility/2006">
          <mc:Choice Requires="x14">
            <control shapeId="2565" r:id="rId365" name="Check Box 517">
              <controlPr defaultSize="0" autoFill="0" autoLine="0" autoPict="0">
                <anchor moveWithCells="1">
                  <from>
                    <xdr:col>16</xdr:col>
                    <xdr:colOff>114300</xdr:colOff>
                    <xdr:row>10</xdr:row>
                    <xdr:rowOff>7620</xdr:rowOff>
                  </from>
                  <to>
                    <xdr:col>16</xdr:col>
                    <xdr:colOff>358140</xdr:colOff>
                    <xdr:row>11</xdr:row>
                    <xdr:rowOff>22860</xdr:rowOff>
                  </to>
                </anchor>
              </controlPr>
            </control>
          </mc:Choice>
        </mc:AlternateContent>
        <mc:AlternateContent xmlns:mc="http://schemas.openxmlformats.org/markup-compatibility/2006">
          <mc:Choice Requires="x14">
            <control shapeId="2566" r:id="rId366" name="Check Box 518">
              <controlPr defaultSize="0" autoFill="0" autoLine="0" autoPict="0">
                <anchor moveWithCells="1">
                  <from>
                    <xdr:col>16</xdr:col>
                    <xdr:colOff>106680</xdr:colOff>
                    <xdr:row>10</xdr:row>
                    <xdr:rowOff>182880</xdr:rowOff>
                  </from>
                  <to>
                    <xdr:col>16</xdr:col>
                    <xdr:colOff>350520</xdr:colOff>
                    <xdr:row>12</xdr:row>
                    <xdr:rowOff>15240</xdr:rowOff>
                  </to>
                </anchor>
              </controlPr>
            </control>
          </mc:Choice>
        </mc:AlternateContent>
        <mc:AlternateContent xmlns:mc="http://schemas.openxmlformats.org/markup-compatibility/2006">
          <mc:Choice Requires="x14">
            <control shapeId="2567" r:id="rId367" name="Check Box 519">
              <controlPr defaultSize="0" autoFill="0" autoLine="0" autoPict="0">
                <anchor moveWithCells="1">
                  <from>
                    <xdr:col>16</xdr:col>
                    <xdr:colOff>114300</xdr:colOff>
                    <xdr:row>11</xdr:row>
                    <xdr:rowOff>129540</xdr:rowOff>
                  </from>
                  <to>
                    <xdr:col>16</xdr:col>
                    <xdr:colOff>358140</xdr:colOff>
                    <xdr:row>12</xdr:row>
                    <xdr:rowOff>144780</xdr:rowOff>
                  </to>
                </anchor>
              </controlPr>
            </control>
          </mc:Choice>
        </mc:AlternateContent>
        <mc:AlternateContent xmlns:mc="http://schemas.openxmlformats.org/markup-compatibility/2006">
          <mc:Choice Requires="x14">
            <control shapeId="2568" r:id="rId368" name="Check Box 520">
              <controlPr defaultSize="0" autoFill="0" autoLine="0" autoPict="0">
                <anchor moveWithCells="1">
                  <from>
                    <xdr:col>16</xdr:col>
                    <xdr:colOff>114300</xdr:colOff>
                    <xdr:row>12</xdr:row>
                    <xdr:rowOff>144780</xdr:rowOff>
                  </from>
                  <to>
                    <xdr:col>16</xdr:col>
                    <xdr:colOff>358140</xdr:colOff>
                    <xdr:row>14</xdr:row>
                    <xdr:rowOff>0</xdr:rowOff>
                  </to>
                </anchor>
              </controlPr>
            </control>
          </mc:Choice>
        </mc:AlternateContent>
        <mc:AlternateContent xmlns:mc="http://schemas.openxmlformats.org/markup-compatibility/2006">
          <mc:Choice Requires="x14">
            <control shapeId="2569" r:id="rId369" name="Check Box 521">
              <controlPr defaultSize="0" autoFill="0" autoLine="0" autoPict="0">
                <anchor moveWithCells="1">
                  <from>
                    <xdr:col>16</xdr:col>
                    <xdr:colOff>99060</xdr:colOff>
                    <xdr:row>13</xdr:row>
                    <xdr:rowOff>144780</xdr:rowOff>
                  </from>
                  <to>
                    <xdr:col>16</xdr:col>
                    <xdr:colOff>342900</xdr:colOff>
                    <xdr:row>15</xdr:row>
                    <xdr:rowOff>0</xdr:rowOff>
                  </to>
                </anchor>
              </controlPr>
            </control>
          </mc:Choice>
        </mc:AlternateContent>
        <mc:AlternateContent xmlns:mc="http://schemas.openxmlformats.org/markup-compatibility/2006">
          <mc:Choice Requires="x14">
            <control shapeId="2570" r:id="rId370" name="Check Box 522">
              <controlPr defaultSize="0" autoFill="0" autoLine="0" autoPict="0">
                <anchor moveWithCells="1">
                  <from>
                    <xdr:col>16</xdr:col>
                    <xdr:colOff>121920</xdr:colOff>
                    <xdr:row>14</xdr:row>
                    <xdr:rowOff>137160</xdr:rowOff>
                  </from>
                  <to>
                    <xdr:col>16</xdr:col>
                    <xdr:colOff>365760</xdr:colOff>
                    <xdr:row>15</xdr:row>
                    <xdr:rowOff>152400</xdr:rowOff>
                  </to>
                </anchor>
              </controlPr>
            </control>
          </mc:Choice>
        </mc:AlternateContent>
        <mc:AlternateContent xmlns:mc="http://schemas.openxmlformats.org/markup-compatibility/2006">
          <mc:Choice Requires="x14">
            <control shapeId="2571" r:id="rId371" name="Check Box 523">
              <controlPr defaultSize="0" autoFill="0" autoLine="0" autoPict="0">
                <anchor moveWithCells="1">
                  <from>
                    <xdr:col>16</xdr:col>
                    <xdr:colOff>114300</xdr:colOff>
                    <xdr:row>15</xdr:row>
                    <xdr:rowOff>144780</xdr:rowOff>
                  </from>
                  <to>
                    <xdr:col>16</xdr:col>
                    <xdr:colOff>358140</xdr:colOff>
                    <xdr:row>17</xdr:row>
                    <xdr:rowOff>0</xdr:rowOff>
                  </to>
                </anchor>
              </controlPr>
            </control>
          </mc:Choice>
        </mc:AlternateContent>
        <mc:AlternateContent xmlns:mc="http://schemas.openxmlformats.org/markup-compatibility/2006">
          <mc:Choice Requires="x14">
            <control shapeId="2572" r:id="rId372" name="Check Box 524">
              <controlPr defaultSize="0" autoFill="0" autoLine="0" autoPict="0">
                <anchor moveWithCells="1">
                  <from>
                    <xdr:col>16</xdr:col>
                    <xdr:colOff>99060</xdr:colOff>
                    <xdr:row>16</xdr:row>
                    <xdr:rowOff>144780</xdr:rowOff>
                  </from>
                  <to>
                    <xdr:col>16</xdr:col>
                    <xdr:colOff>342900</xdr:colOff>
                    <xdr:row>18</xdr:row>
                    <xdr:rowOff>0</xdr:rowOff>
                  </to>
                </anchor>
              </controlPr>
            </control>
          </mc:Choice>
        </mc:AlternateContent>
        <mc:AlternateContent xmlns:mc="http://schemas.openxmlformats.org/markup-compatibility/2006">
          <mc:Choice Requires="x14">
            <control shapeId="2573" r:id="rId373" name="Check Box 525">
              <controlPr defaultSize="0" autoFill="0" autoLine="0" autoPict="0">
                <anchor moveWithCells="1">
                  <from>
                    <xdr:col>16</xdr:col>
                    <xdr:colOff>114300</xdr:colOff>
                    <xdr:row>18</xdr:row>
                    <xdr:rowOff>7620</xdr:rowOff>
                  </from>
                  <to>
                    <xdr:col>16</xdr:col>
                    <xdr:colOff>358140</xdr:colOff>
                    <xdr:row>19</xdr:row>
                    <xdr:rowOff>22860</xdr:rowOff>
                  </to>
                </anchor>
              </controlPr>
            </control>
          </mc:Choice>
        </mc:AlternateContent>
        <mc:AlternateContent xmlns:mc="http://schemas.openxmlformats.org/markup-compatibility/2006">
          <mc:Choice Requires="x14">
            <control shapeId="2574" r:id="rId374" name="Check Box 526">
              <controlPr defaultSize="0" autoFill="0" autoLine="0" autoPict="0">
                <anchor moveWithCells="1">
                  <from>
                    <xdr:col>16</xdr:col>
                    <xdr:colOff>106680</xdr:colOff>
                    <xdr:row>19</xdr:row>
                    <xdr:rowOff>7620</xdr:rowOff>
                  </from>
                  <to>
                    <xdr:col>16</xdr:col>
                    <xdr:colOff>350520</xdr:colOff>
                    <xdr:row>20</xdr:row>
                    <xdr:rowOff>22860</xdr:rowOff>
                  </to>
                </anchor>
              </controlPr>
            </control>
          </mc:Choice>
        </mc:AlternateContent>
        <mc:AlternateContent xmlns:mc="http://schemas.openxmlformats.org/markup-compatibility/2006">
          <mc:Choice Requires="x14">
            <control shapeId="2575" r:id="rId375" name="Check Box 527">
              <controlPr defaultSize="0" autoFill="0" autoLine="0" autoPict="0">
                <anchor moveWithCells="1">
                  <from>
                    <xdr:col>16</xdr:col>
                    <xdr:colOff>121920</xdr:colOff>
                    <xdr:row>21</xdr:row>
                    <xdr:rowOff>137160</xdr:rowOff>
                  </from>
                  <to>
                    <xdr:col>16</xdr:col>
                    <xdr:colOff>365760</xdr:colOff>
                    <xdr:row>22</xdr:row>
                    <xdr:rowOff>152400</xdr:rowOff>
                  </to>
                </anchor>
              </controlPr>
            </control>
          </mc:Choice>
        </mc:AlternateContent>
        <mc:AlternateContent xmlns:mc="http://schemas.openxmlformats.org/markup-compatibility/2006">
          <mc:Choice Requires="x14">
            <control shapeId="2576" r:id="rId376" name="Check Box 528">
              <controlPr defaultSize="0" autoFill="0" autoLine="0" autoPict="0">
                <anchor moveWithCells="1">
                  <from>
                    <xdr:col>16</xdr:col>
                    <xdr:colOff>114300</xdr:colOff>
                    <xdr:row>20</xdr:row>
                    <xdr:rowOff>144780</xdr:rowOff>
                  </from>
                  <to>
                    <xdr:col>16</xdr:col>
                    <xdr:colOff>358140</xdr:colOff>
                    <xdr:row>22</xdr:row>
                    <xdr:rowOff>0</xdr:rowOff>
                  </to>
                </anchor>
              </controlPr>
            </control>
          </mc:Choice>
        </mc:AlternateContent>
        <mc:AlternateContent xmlns:mc="http://schemas.openxmlformats.org/markup-compatibility/2006">
          <mc:Choice Requires="x14">
            <control shapeId="2577" r:id="rId377" name="Check Box 529">
              <controlPr defaultSize="0" autoFill="0" autoLine="0" autoPict="0">
                <anchor moveWithCells="1">
                  <from>
                    <xdr:col>16</xdr:col>
                    <xdr:colOff>106680</xdr:colOff>
                    <xdr:row>19</xdr:row>
                    <xdr:rowOff>129540</xdr:rowOff>
                  </from>
                  <to>
                    <xdr:col>16</xdr:col>
                    <xdr:colOff>350520</xdr:colOff>
                    <xdr:row>20</xdr:row>
                    <xdr:rowOff>144780</xdr:rowOff>
                  </to>
                </anchor>
              </controlPr>
            </control>
          </mc:Choice>
        </mc:AlternateContent>
        <mc:AlternateContent xmlns:mc="http://schemas.openxmlformats.org/markup-compatibility/2006">
          <mc:Choice Requires="x14">
            <control shapeId="2578" r:id="rId378" name="Check Box 530">
              <controlPr defaultSize="0" autoFill="0" autoLine="0" autoPict="0">
                <anchor moveWithCells="1">
                  <from>
                    <xdr:col>16</xdr:col>
                    <xdr:colOff>129540</xdr:colOff>
                    <xdr:row>7</xdr:row>
                    <xdr:rowOff>495300</xdr:rowOff>
                  </from>
                  <to>
                    <xdr:col>16</xdr:col>
                    <xdr:colOff>373380</xdr:colOff>
                    <xdr:row>9</xdr:row>
                    <xdr:rowOff>15240</xdr:rowOff>
                  </to>
                </anchor>
              </controlPr>
            </control>
          </mc:Choice>
        </mc:AlternateContent>
        <mc:AlternateContent xmlns:mc="http://schemas.openxmlformats.org/markup-compatibility/2006">
          <mc:Choice Requires="x14">
            <control shapeId="2579" r:id="rId379" name="Check Box 531">
              <controlPr defaultSize="0" autoFill="0" autoLine="0" autoPict="0">
                <anchor moveWithCells="1">
                  <from>
                    <xdr:col>16</xdr:col>
                    <xdr:colOff>129540</xdr:colOff>
                    <xdr:row>8</xdr:row>
                    <xdr:rowOff>152400</xdr:rowOff>
                  </from>
                  <to>
                    <xdr:col>16</xdr:col>
                    <xdr:colOff>373380</xdr:colOff>
                    <xdr:row>10</xdr:row>
                    <xdr:rowOff>7620</xdr:rowOff>
                  </to>
                </anchor>
              </controlPr>
            </control>
          </mc:Choice>
        </mc:AlternateContent>
        <mc:AlternateContent xmlns:mc="http://schemas.openxmlformats.org/markup-compatibility/2006">
          <mc:Choice Requires="x14">
            <control shapeId="2580" r:id="rId380" name="Check Box 532">
              <controlPr defaultSize="0" autoFill="0" autoLine="0" autoPict="0">
                <anchor moveWithCells="1">
                  <from>
                    <xdr:col>16</xdr:col>
                    <xdr:colOff>114300</xdr:colOff>
                    <xdr:row>10</xdr:row>
                    <xdr:rowOff>7620</xdr:rowOff>
                  </from>
                  <to>
                    <xdr:col>16</xdr:col>
                    <xdr:colOff>358140</xdr:colOff>
                    <xdr:row>11</xdr:row>
                    <xdr:rowOff>22860</xdr:rowOff>
                  </to>
                </anchor>
              </controlPr>
            </control>
          </mc:Choice>
        </mc:AlternateContent>
        <mc:AlternateContent xmlns:mc="http://schemas.openxmlformats.org/markup-compatibility/2006">
          <mc:Choice Requires="x14">
            <control shapeId="2581" r:id="rId381" name="Check Box 533">
              <controlPr defaultSize="0" autoFill="0" autoLine="0" autoPict="0">
                <anchor moveWithCells="1">
                  <from>
                    <xdr:col>16</xdr:col>
                    <xdr:colOff>106680</xdr:colOff>
                    <xdr:row>10</xdr:row>
                    <xdr:rowOff>182880</xdr:rowOff>
                  </from>
                  <to>
                    <xdr:col>16</xdr:col>
                    <xdr:colOff>350520</xdr:colOff>
                    <xdr:row>12</xdr:row>
                    <xdr:rowOff>15240</xdr:rowOff>
                  </to>
                </anchor>
              </controlPr>
            </control>
          </mc:Choice>
        </mc:AlternateContent>
        <mc:AlternateContent xmlns:mc="http://schemas.openxmlformats.org/markup-compatibility/2006">
          <mc:Choice Requires="x14">
            <control shapeId="2582" r:id="rId382" name="Check Box 534">
              <controlPr defaultSize="0" autoFill="0" autoLine="0" autoPict="0">
                <anchor moveWithCells="1">
                  <from>
                    <xdr:col>16</xdr:col>
                    <xdr:colOff>114300</xdr:colOff>
                    <xdr:row>11</xdr:row>
                    <xdr:rowOff>129540</xdr:rowOff>
                  </from>
                  <to>
                    <xdr:col>16</xdr:col>
                    <xdr:colOff>358140</xdr:colOff>
                    <xdr:row>12</xdr:row>
                    <xdr:rowOff>144780</xdr:rowOff>
                  </to>
                </anchor>
              </controlPr>
            </control>
          </mc:Choice>
        </mc:AlternateContent>
        <mc:AlternateContent xmlns:mc="http://schemas.openxmlformats.org/markup-compatibility/2006">
          <mc:Choice Requires="x14">
            <control shapeId="2583" r:id="rId383" name="Check Box 535">
              <controlPr defaultSize="0" autoFill="0" autoLine="0" autoPict="0">
                <anchor moveWithCells="1">
                  <from>
                    <xdr:col>16</xdr:col>
                    <xdr:colOff>114300</xdr:colOff>
                    <xdr:row>12</xdr:row>
                    <xdr:rowOff>144780</xdr:rowOff>
                  </from>
                  <to>
                    <xdr:col>16</xdr:col>
                    <xdr:colOff>358140</xdr:colOff>
                    <xdr:row>14</xdr:row>
                    <xdr:rowOff>0</xdr:rowOff>
                  </to>
                </anchor>
              </controlPr>
            </control>
          </mc:Choice>
        </mc:AlternateContent>
        <mc:AlternateContent xmlns:mc="http://schemas.openxmlformats.org/markup-compatibility/2006">
          <mc:Choice Requires="x14">
            <control shapeId="2584" r:id="rId384" name="Check Box 536">
              <controlPr defaultSize="0" autoFill="0" autoLine="0" autoPict="0">
                <anchor moveWithCells="1">
                  <from>
                    <xdr:col>16</xdr:col>
                    <xdr:colOff>99060</xdr:colOff>
                    <xdr:row>13</xdr:row>
                    <xdr:rowOff>144780</xdr:rowOff>
                  </from>
                  <to>
                    <xdr:col>16</xdr:col>
                    <xdr:colOff>342900</xdr:colOff>
                    <xdr:row>15</xdr:row>
                    <xdr:rowOff>0</xdr:rowOff>
                  </to>
                </anchor>
              </controlPr>
            </control>
          </mc:Choice>
        </mc:AlternateContent>
        <mc:AlternateContent xmlns:mc="http://schemas.openxmlformats.org/markup-compatibility/2006">
          <mc:Choice Requires="x14">
            <control shapeId="2585" r:id="rId385" name="Check Box 537">
              <controlPr defaultSize="0" autoFill="0" autoLine="0" autoPict="0">
                <anchor moveWithCells="1">
                  <from>
                    <xdr:col>16</xdr:col>
                    <xdr:colOff>121920</xdr:colOff>
                    <xdr:row>14</xdr:row>
                    <xdr:rowOff>137160</xdr:rowOff>
                  </from>
                  <to>
                    <xdr:col>16</xdr:col>
                    <xdr:colOff>365760</xdr:colOff>
                    <xdr:row>15</xdr:row>
                    <xdr:rowOff>152400</xdr:rowOff>
                  </to>
                </anchor>
              </controlPr>
            </control>
          </mc:Choice>
        </mc:AlternateContent>
        <mc:AlternateContent xmlns:mc="http://schemas.openxmlformats.org/markup-compatibility/2006">
          <mc:Choice Requires="x14">
            <control shapeId="2586" r:id="rId386" name="Check Box 538">
              <controlPr defaultSize="0" autoFill="0" autoLine="0" autoPict="0">
                <anchor moveWithCells="1">
                  <from>
                    <xdr:col>16</xdr:col>
                    <xdr:colOff>114300</xdr:colOff>
                    <xdr:row>15</xdr:row>
                    <xdr:rowOff>144780</xdr:rowOff>
                  </from>
                  <to>
                    <xdr:col>16</xdr:col>
                    <xdr:colOff>358140</xdr:colOff>
                    <xdr:row>17</xdr:row>
                    <xdr:rowOff>0</xdr:rowOff>
                  </to>
                </anchor>
              </controlPr>
            </control>
          </mc:Choice>
        </mc:AlternateContent>
        <mc:AlternateContent xmlns:mc="http://schemas.openxmlformats.org/markup-compatibility/2006">
          <mc:Choice Requires="x14">
            <control shapeId="2587" r:id="rId387" name="Check Box 539">
              <controlPr defaultSize="0" autoFill="0" autoLine="0" autoPict="0">
                <anchor moveWithCells="1">
                  <from>
                    <xdr:col>16</xdr:col>
                    <xdr:colOff>99060</xdr:colOff>
                    <xdr:row>16</xdr:row>
                    <xdr:rowOff>144780</xdr:rowOff>
                  </from>
                  <to>
                    <xdr:col>16</xdr:col>
                    <xdr:colOff>342900</xdr:colOff>
                    <xdr:row>18</xdr:row>
                    <xdr:rowOff>0</xdr:rowOff>
                  </to>
                </anchor>
              </controlPr>
            </control>
          </mc:Choice>
        </mc:AlternateContent>
        <mc:AlternateContent xmlns:mc="http://schemas.openxmlformats.org/markup-compatibility/2006">
          <mc:Choice Requires="x14">
            <control shapeId="2588" r:id="rId388" name="Check Box 540">
              <controlPr defaultSize="0" autoFill="0" autoLine="0" autoPict="0">
                <anchor moveWithCells="1">
                  <from>
                    <xdr:col>16</xdr:col>
                    <xdr:colOff>114300</xdr:colOff>
                    <xdr:row>18</xdr:row>
                    <xdr:rowOff>7620</xdr:rowOff>
                  </from>
                  <to>
                    <xdr:col>16</xdr:col>
                    <xdr:colOff>358140</xdr:colOff>
                    <xdr:row>19</xdr:row>
                    <xdr:rowOff>22860</xdr:rowOff>
                  </to>
                </anchor>
              </controlPr>
            </control>
          </mc:Choice>
        </mc:AlternateContent>
        <mc:AlternateContent xmlns:mc="http://schemas.openxmlformats.org/markup-compatibility/2006">
          <mc:Choice Requires="x14">
            <control shapeId="2589" r:id="rId389" name="Check Box 541">
              <controlPr defaultSize="0" autoFill="0" autoLine="0" autoPict="0">
                <anchor moveWithCells="1">
                  <from>
                    <xdr:col>16</xdr:col>
                    <xdr:colOff>106680</xdr:colOff>
                    <xdr:row>19</xdr:row>
                    <xdr:rowOff>7620</xdr:rowOff>
                  </from>
                  <to>
                    <xdr:col>16</xdr:col>
                    <xdr:colOff>350520</xdr:colOff>
                    <xdr:row>20</xdr:row>
                    <xdr:rowOff>22860</xdr:rowOff>
                  </to>
                </anchor>
              </controlPr>
            </control>
          </mc:Choice>
        </mc:AlternateContent>
        <mc:AlternateContent xmlns:mc="http://schemas.openxmlformats.org/markup-compatibility/2006">
          <mc:Choice Requires="x14">
            <control shapeId="2590" r:id="rId390" name="Check Box 542">
              <controlPr defaultSize="0" autoFill="0" autoLine="0" autoPict="0">
                <anchor moveWithCells="1">
                  <from>
                    <xdr:col>16</xdr:col>
                    <xdr:colOff>121920</xdr:colOff>
                    <xdr:row>21</xdr:row>
                    <xdr:rowOff>137160</xdr:rowOff>
                  </from>
                  <to>
                    <xdr:col>16</xdr:col>
                    <xdr:colOff>365760</xdr:colOff>
                    <xdr:row>22</xdr:row>
                    <xdr:rowOff>152400</xdr:rowOff>
                  </to>
                </anchor>
              </controlPr>
            </control>
          </mc:Choice>
        </mc:AlternateContent>
        <mc:AlternateContent xmlns:mc="http://schemas.openxmlformats.org/markup-compatibility/2006">
          <mc:Choice Requires="x14">
            <control shapeId="2591" r:id="rId391" name="Check Box 543">
              <controlPr defaultSize="0" autoFill="0" autoLine="0" autoPict="0">
                <anchor moveWithCells="1">
                  <from>
                    <xdr:col>16</xdr:col>
                    <xdr:colOff>114300</xdr:colOff>
                    <xdr:row>20</xdr:row>
                    <xdr:rowOff>144780</xdr:rowOff>
                  </from>
                  <to>
                    <xdr:col>16</xdr:col>
                    <xdr:colOff>358140</xdr:colOff>
                    <xdr:row>22</xdr:row>
                    <xdr:rowOff>0</xdr:rowOff>
                  </to>
                </anchor>
              </controlPr>
            </control>
          </mc:Choice>
        </mc:AlternateContent>
        <mc:AlternateContent xmlns:mc="http://schemas.openxmlformats.org/markup-compatibility/2006">
          <mc:Choice Requires="x14">
            <control shapeId="2592" r:id="rId392" name="Check Box 544">
              <controlPr defaultSize="0" autoFill="0" autoLine="0" autoPict="0">
                <anchor moveWithCells="1">
                  <from>
                    <xdr:col>16</xdr:col>
                    <xdr:colOff>106680</xdr:colOff>
                    <xdr:row>19</xdr:row>
                    <xdr:rowOff>129540</xdr:rowOff>
                  </from>
                  <to>
                    <xdr:col>16</xdr:col>
                    <xdr:colOff>350520</xdr:colOff>
                    <xdr:row>20</xdr:row>
                    <xdr:rowOff>144780</xdr:rowOff>
                  </to>
                </anchor>
              </controlPr>
            </control>
          </mc:Choice>
        </mc:AlternateContent>
        <mc:AlternateContent xmlns:mc="http://schemas.openxmlformats.org/markup-compatibility/2006">
          <mc:Choice Requires="x14">
            <control shapeId="2593" r:id="rId393" name="Check Box 545">
              <controlPr defaultSize="0" autoFill="0" autoLine="0" autoPict="0">
                <anchor moveWithCells="1">
                  <from>
                    <xdr:col>16</xdr:col>
                    <xdr:colOff>129540</xdr:colOff>
                    <xdr:row>7</xdr:row>
                    <xdr:rowOff>495300</xdr:rowOff>
                  </from>
                  <to>
                    <xdr:col>16</xdr:col>
                    <xdr:colOff>373380</xdr:colOff>
                    <xdr:row>9</xdr:row>
                    <xdr:rowOff>15240</xdr:rowOff>
                  </to>
                </anchor>
              </controlPr>
            </control>
          </mc:Choice>
        </mc:AlternateContent>
        <mc:AlternateContent xmlns:mc="http://schemas.openxmlformats.org/markup-compatibility/2006">
          <mc:Choice Requires="x14">
            <control shapeId="2594" r:id="rId394" name="Check Box 546">
              <controlPr defaultSize="0" autoFill="0" autoLine="0" autoPict="0">
                <anchor moveWithCells="1">
                  <from>
                    <xdr:col>16</xdr:col>
                    <xdr:colOff>129540</xdr:colOff>
                    <xdr:row>8</xdr:row>
                    <xdr:rowOff>152400</xdr:rowOff>
                  </from>
                  <to>
                    <xdr:col>16</xdr:col>
                    <xdr:colOff>373380</xdr:colOff>
                    <xdr:row>10</xdr:row>
                    <xdr:rowOff>7620</xdr:rowOff>
                  </to>
                </anchor>
              </controlPr>
            </control>
          </mc:Choice>
        </mc:AlternateContent>
        <mc:AlternateContent xmlns:mc="http://schemas.openxmlformats.org/markup-compatibility/2006">
          <mc:Choice Requires="x14">
            <control shapeId="2595" r:id="rId395" name="Check Box 547">
              <controlPr defaultSize="0" autoFill="0" autoLine="0" autoPict="0">
                <anchor moveWithCells="1">
                  <from>
                    <xdr:col>16</xdr:col>
                    <xdr:colOff>114300</xdr:colOff>
                    <xdr:row>10</xdr:row>
                    <xdr:rowOff>7620</xdr:rowOff>
                  </from>
                  <to>
                    <xdr:col>16</xdr:col>
                    <xdr:colOff>358140</xdr:colOff>
                    <xdr:row>11</xdr:row>
                    <xdr:rowOff>22860</xdr:rowOff>
                  </to>
                </anchor>
              </controlPr>
            </control>
          </mc:Choice>
        </mc:AlternateContent>
        <mc:AlternateContent xmlns:mc="http://schemas.openxmlformats.org/markup-compatibility/2006">
          <mc:Choice Requires="x14">
            <control shapeId="2596" r:id="rId396" name="Check Box 548">
              <controlPr defaultSize="0" autoFill="0" autoLine="0" autoPict="0">
                <anchor moveWithCells="1">
                  <from>
                    <xdr:col>16</xdr:col>
                    <xdr:colOff>106680</xdr:colOff>
                    <xdr:row>10</xdr:row>
                    <xdr:rowOff>182880</xdr:rowOff>
                  </from>
                  <to>
                    <xdr:col>16</xdr:col>
                    <xdr:colOff>350520</xdr:colOff>
                    <xdr:row>12</xdr:row>
                    <xdr:rowOff>15240</xdr:rowOff>
                  </to>
                </anchor>
              </controlPr>
            </control>
          </mc:Choice>
        </mc:AlternateContent>
        <mc:AlternateContent xmlns:mc="http://schemas.openxmlformats.org/markup-compatibility/2006">
          <mc:Choice Requires="x14">
            <control shapeId="2597" r:id="rId397" name="Check Box 549">
              <controlPr defaultSize="0" autoFill="0" autoLine="0" autoPict="0">
                <anchor moveWithCells="1">
                  <from>
                    <xdr:col>16</xdr:col>
                    <xdr:colOff>114300</xdr:colOff>
                    <xdr:row>11</xdr:row>
                    <xdr:rowOff>129540</xdr:rowOff>
                  </from>
                  <to>
                    <xdr:col>16</xdr:col>
                    <xdr:colOff>358140</xdr:colOff>
                    <xdr:row>12</xdr:row>
                    <xdr:rowOff>144780</xdr:rowOff>
                  </to>
                </anchor>
              </controlPr>
            </control>
          </mc:Choice>
        </mc:AlternateContent>
        <mc:AlternateContent xmlns:mc="http://schemas.openxmlformats.org/markup-compatibility/2006">
          <mc:Choice Requires="x14">
            <control shapeId="2598" r:id="rId398" name="Check Box 550">
              <controlPr defaultSize="0" autoFill="0" autoLine="0" autoPict="0">
                <anchor moveWithCells="1">
                  <from>
                    <xdr:col>16</xdr:col>
                    <xdr:colOff>114300</xdr:colOff>
                    <xdr:row>12</xdr:row>
                    <xdr:rowOff>144780</xdr:rowOff>
                  </from>
                  <to>
                    <xdr:col>16</xdr:col>
                    <xdr:colOff>358140</xdr:colOff>
                    <xdr:row>14</xdr:row>
                    <xdr:rowOff>0</xdr:rowOff>
                  </to>
                </anchor>
              </controlPr>
            </control>
          </mc:Choice>
        </mc:AlternateContent>
        <mc:AlternateContent xmlns:mc="http://schemas.openxmlformats.org/markup-compatibility/2006">
          <mc:Choice Requires="x14">
            <control shapeId="2599" r:id="rId399" name="Check Box 551">
              <controlPr defaultSize="0" autoFill="0" autoLine="0" autoPict="0">
                <anchor moveWithCells="1">
                  <from>
                    <xdr:col>16</xdr:col>
                    <xdr:colOff>99060</xdr:colOff>
                    <xdr:row>13</xdr:row>
                    <xdr:rowOff>144780</xdr:rowOff>
                  </from>
                  <to>
                    <xdr:col>16</xdr:col>
                    <xdr:colOff>342900</xdr:colOff>
                    <xdr:row>15</xdr:row>
                    <xdr:rowOff>0</xdr:rowOff>
                  </to>
                </anchor>
              </controlPr>
            </control>
          </mc:Choice>
        </mc:AlternateContent>
        <mc:AlternateContent xmlns:mc="http://schemas.openxmlformats.org/markup-compatibility/2006">
          <mc:Choice Requires="x14">
            <control shapeId="2600" r:id="rId400" name="Check Box 552">
              <controlPr defaultSize="0" autoFill="0" autoLine="0" autoPict="0">
                <anchor moveWithCells="1">
                  <from>
                    <xdr:col>16</xdr:col>
                    <xdr:colOff>121920</xdr:colOff>
                    <xdr:row>14</xdr:row>
                    <xdr:rowOff>137160</xdr:rowOff>
                  </from>
                  <to>
                    <xdr:col>16</xdr:col>
                    <xdr:colOff>365760</xdr:colOff>
                    <xdr:row>15</xdr:row>
                    <xdr:rowOff>152400</xdr:rowOff>
                  </to>
                </anchor>
              </controlPr>
            </control>
          </mc:Choice>
        </mc:AlternateContent>
        <mc:AlternateContent xmlns:mc="http://schemas.openxmlformats.org/markup-compatibility/2006">
          <mc:Choice Requires="x14">
            <control shapeId="2601" r:id="rId401" name="Check Box 553">
              <controlPr defaultSize="0" autoFill="0" autoLine="0" autoPict="0">
                <anchor moveWithCells="1">
                  <from>
                    <xdr:col>16</xdr:col>
                    <xdr:colOff>114300</xdr:colOff>
                    <xdr:row>15</xdr:row>
                    <xdr:rowOff>144780</xdr:rowOff>
                  </from>
                  <to>
                    <xdr:col>16</xdr:col>
                    <xdr:colOff>358140</xdr:colOff>
                    <xdr:row>17</xdr:row>
                    <xdr:rowOff>0</xdr:rowOff>
                  </to>
                </anchor>
              </controlPr>
            </control>
          </mc:Choice>
        </mc:AlternateContent>
        <mc:AlternateContent xmlns:mc="http://schemas.openxmlformats.org/markup-compatibility/2006">
          <mc:Choice Requires="x14">
            <control shapeId="2602" r:id="rId402" name="Check Box 554">
              <controlPr defaultSize="0" autoFill="0" autoLine="0" autoPict="0">
                <anchor moveWithCells="1">
                  <from>
                    <xdr:col>16</xdr:col>
                    <xdr:colOff>99060</xdr:colOff>
                    <xdr:row>16</xdr:row>
                    <xdr:rowOff>144780</xdr:rowOff>
                  </from>
                  <to>
                    <xdr:col>16</xdr:col>
                    <xdr:colOff>342900</xdr:colOff>
                    <xdr:row>18</xdr:row>
                    <xdr:rowOff>0</xdr:rowOff>
                  </to>
                </anchor>
              </controlPr>
            </control>
          </mc:Choice>
        </mc:AlternateContent>
        <mc:AlternateContent xmlns:mc="http://schemas.openxmlformats.org/markup-compatibility/2006">
          <mc:Choice Requires="x14">
            <control shapeId="2603" r:id="rId403" name="Check Box 555">
              <controlPr defaultSize="0" autoFill="0" autoLine="0" autoPict="0">
                <anchor moveWithCells="1">
                  <from>
                    <xdr:col>16</xdr:col>
                    <xdr:colOff>114300</xdr:colOff>
                    <xdr:row>18</xdr:row>
                    <xdr:rowOff>7620</xdr:rowOff>
                  </from>
                  <to>
                    <xdr:col>16</xdr:col>
                    <xdr:colOff>358140</xdr:colOff>
                    <xdr:row>19</xdr:row>
                    <xdr:rowOff>22860</xdr:rowOff>
                  </to>
                </anchor>
              </controlPr>
            </control>
          </mc:Choice>
        </mc:AlternateContent>
        <mc:AlternateContent xmlns:mc="http://schemas.openxmlformats.org/markup-compatibility/2006">
          <mc:Choice Requires="x14">
            <control shapeId="2604" r:id="rId404" name="Check Box 556">
              <controlPr defaultSize="0" autoFill="0" autoLine="0" autoPict="0">
                <anchor moveWithCells="1">
                  <from>
                    <xdr:col>16</xdr:col>
                    <xdr:colOff>106680</xdr:colOff>
                    <xdr:row>19</xdr:row>
                    <xdr:rowOff>7620</xdr:rowOff>
                  </from>
                  <to>
                    <xdr:col>16</xdr:col>
                    <xdr:colOff>350520</xdr:colOff>
                    <xdr:row>20</xdr:row>
                    <xdr:rowOff>22860</xdr:rowOff>
                  </to>
                </anchor>
              </controlPr>
            </control>
          </mc:Choice>
        </mc:AlternateContent>
        <mc:AlternateContent xmlns:mc="http://schemas.openxmlformats.org/markup-compatibility/2006">
          <mc:Choice Requires="x14">
            <control shapeId="2605" r:id="rId405" name="Check Box 557">
              <controlPr defaultSize="0" autoFill="0" autoLine="0" autoPict="0">
                <anchor moveWithCells="1">
                  <from>
                    <xdr:col>16</xdr:col>
                    <xdr:colOff>121920</xdr:colOff>
                    <xdr:row>21</xdr:row>
                    <xdr:rowOff>137160</xdr:rowOff>
                  </from>
                  <to>
                    <xdr:col>16</xdr:col>
                    <xdr:colOff>365760</xdr:colOff>
                    <xdr:row>22</xdr:row>
                    <xdr:rowOff>152400</xdr:rowOff>
                  </to>
                </anchor>
              </controlPr>
            </control>
          </mc:Choice>
        </mc:AlternateContent>
        <mc:AlternateContent xmlns:mc="http://schemas.openxmlformats.org/markup-compatibility/2006">
          <mc:Choice Requires="x14">
            <control shapeId="2606" r:id="rId406" name="Check Box 558">
              <controlPr defaultSize="0" autoFill="0" autoLine="0" autoPict="0">
                <anchor moveWithCells="1">
                  <from>
                    <xdr:col>16</xdr:col>
                    <xdr:colOff>114300</xdr:colOff>
                    <xdr:row>20</xdr:row>
                    <xdr:rowOff>144780</xdr:rowOff>
                  </from>
                  <to>
                    <xdr:col>16</xdr:col>
                    <xdr:colOff>358140</xdr:colOff>
                    <xdr:row>22</xdr:row>
                    <xdr:rowOff>0</xdr:rowOff>
                  </to>
                </anchor>
              </controlPr>
            </control>
          </mc:Choice>
        </mc:AlternateContent>
        <mc:AlternateContent xmlns:mc="http://schemas.openxmlformats.org/markup-compatibility/2006">
          <mc:Choice Requires="x14">
            <control shapeId="2607" r:id="rId407" name="Check Box 559">
              <controlPr defaultSize="0" autoFill="0" autoLine="0" autoPict="0">
                <anchor moveWithCells="1">
                  <from>
                    <xdr:col>16</xdr:col>
                    <xdr:colOff>106680</xdr:colOff>
                    <xdr:row>19</xdr:row>
                    <xdr:rowOff>129540</xdr:rowOff>
                  </from>
                  <to>
                    <xdr:col>16</xdr:col>
                    <xdr:colOff>350520</xdr:colOff>
                    <xdr:row>20</xdr:row>
                    <xdr:rowOff>144780</xdr:rowOff>
                  </to>
                </anchor>
              </controlPr>
            </control>
          </mc:Choice>
        </mc:AlternateContent>
        <mc:AlternateContent xmlns:mc="http://schemas.openxmlformats.org/markup-compatibility/2006">
          <mc:Choice Requires="x14">
            <control shapeId="2608" r:id="rId408" name="Check Box 560">
              <controlPr locked="0" defaultSize="0" autoFill="0" autoLine="0" autoPict="0">
                <anchor moveWithCells="1">
                  <from>
                    <xdr:col>16</xdr:col>
                    <xdr:colOff>129540</xdr:colOff>
                    <xdr:row>7</xdr:row>
                    <xdr:rowOff>495300</xdr:rowOff>
                  </from>
                  <to>
                    <xdr:col>16</xdr:col>
                    <xdr:colOff>373380</xdr:colOff>
                    <xdr:row>9</xdr:row>
                    <xdr:rowOff>15240</xdr:rowOff>
                  </to>
                </anchor>
              </controlPr>
            </control>
          </mc:Choice>
        </mc:AlternateContent>
        <mc:AlternateContent xmlns:mc="http://schemas.openxmlformats.org/markup-compatibility/2006">
          <mc:Choice Requires="x14">
            <control shapeId="2609" r:id="rId409" name="Check Box 561">
              <controlPr locked="0" defaultSize="0" autoFill="0" autoLine="0" autoPict="0">
                <anchor moveWithCells="1">
                  <from>
                    <xdr:col>16</xdr:col>
                    <xdr:colOff>129540</xdr:colOff>
                    <xdr:row>8</xdr:row>
                    <xdr:rowOff>152400</xdr:rowOff>
                  </from>
                  <to>
                    <xdr:col>16</xdr:col>
                    <xdr:colOff>373380</xdr:colOff>
                    <xdr:row>10</xdr:row>
                    <xdr:rowOff>7620</xdr:rowOff>
                  </to>
                </anchor>
              </controlPr>
            </control>
          </mc:Choice>
        </mc:AlternateContent>
        <mc:AlternateContent xmlns:mc="http://schemas.openxmlformats.org/markup-compatibility/2006">
          <mc:Choice Requires="x14">
            <control shapeId="2610" r:id="rId410" name="Check Box 562">
              <controlPr locked="0" defaultSize="0" autoFill="0" autoLine="0" autoPict="0">
                <anchor moveWithCells="1">
                  <from>
                    <xdr:col>16</xdr:col>
                    <xdr:colOff>114300</xdr:colOff>
                    <xdr:row>10</xdr:row>
                    <xdr:rowOff>7620</xdr:rowOff>
                  </from>
                  <to>
                    <xdr:col>16</xdr:col>
                    <xdr:colOff>358140</xdr:colOff>
                    <xdr:row>11</xdr:row>
                    <xdr:rowOff>22860</xdr:rowOff>
                  </to>
                </anchor>
              </controlPr>
            </control>
          </mc:Choice>
        </mc:AlternateContent>
        <mc:AlternateContent xmlns:mc="http://schemas.openxmlformats.org/markup-compatibility/2006">
          <mc:Choice Requires="x14">
            <control shapeId="2611" r:id="rId411" name="Check Box 563">
              <controlPr locked="0" defaultSize="0" autoFill="0" autoLine="0" autoPict="0">
                <anchor moveWithCells="1">
                  <from>
                    <xdr:col>16</xdr:col>
                    <xdr:colOff>106680</xdr:colOff>
                    <xdr:row>10</xdr:row>
                    <xdr:rowOff>182880</xdr:rowOff>
                  </from>
                  <to>
                    <xdr:col>16</xdr:col>
                    <xdr:colOff>350520</xdr:colOff>
                    <xdr:row>12</xdr:row>
                    <xdr:rowOff>15240</xdr:rowOff>
                  </to>
                </anchor>
              </controlPr>
            </control>
          </mc:Choice>
        </mc:AlternateContent>
        <mc:AlternateContent xmlns:mc="http://schemas.openxmlformats.org/markup-compatibility/2006">
          <mc:Choice Requires="x14">
            <control shapeId="2612" r:id="rId412" name="Check Box 564">
              <controlPr locked="0" defaultSize="0" autoFill="0" autoLine="0" autoPict="0">
                <anchor moveWithCells="1">
                  <from>
                    <xdr:col>16</xdr:col>
                    <xdr:colOff>114300</xdr:colOff>
                    <xdr:row>11</xdr:row>
                    <xdr:rowOff>129540</xdr:rowOff>
                  </from>
                  <to>
                    <xdr:col>16</xdr:col>
                    <xdr:colOff>358140</xdr:colOff>
                    <xdr:row>12</xdr:row>
                    <xdr:rowOff>144780</xdr:rowOff>
                  </to>
                </anchor>
              </controlPr>
            </control>
          </mc:Choice>
        </mc:AlternateContent>
        <mc:AlternateContent xmlns:mc="http://schemas.openxmlformats.org/markup-compatibility/2006">
          <mc:Choice Requires="x14">
            <control shapeId="2613" r:id="rId413" name="Check Box 565">
              <controlPr locked="0" defaultSize="0" autoFill="0" autoLine="0" autoPict="0">
                <anchor moveWithCells="1">
                  <from>
                    <xdr:col>16</xdr:col>
                    <xdr:colOff>114300</xdr:colOff>
                    <xdr:row>12</xdr:row>
                    <xdr:rowOff>144780</xdr:rowOff>
                  </from>
                  <to>
                    <xdr:col>16</xdr:col>
                    <xdr:colOff>358140</xdr:colOff>
                    <xdr:row>14</xdr:row>
                    <xdr:rowOff>0</xdr:rowOff>
                  </to>
                </anchor>
              </controlPr>
            </control>
          </mc:Choice>
        </mc:AlternateContent>
        <mc:AlternateContent xmlns:mc="http://schemas.openxmlformats.org/markup-compatibility/2006">
          <mc:Choice Requires="x14">
            <control shapeId="2614" r:id="rId414" name="Check Box 566">
              <controlPr locked="0" defaultSize="0" autoFill="0" autoLine="0" autoPict="0">
                <anchor moveWithCells="1">
                  <from>
                    <xdr:col>16</xdr:col>
                    <xdr:colOff>99060</xdr:colOff>
                    <xdr:row>13</xdr:row>
                    <xdr:rowOff>144780</xdr:rowOff>
                  </from>
                  <to>
                    <xdr:col>16</xdr:col>
                    <xdr:colOff>342900</xdr:colOff>
                    <xdr:row>15</xdr:row>
                    <xdr:rowOff>0</xdr:rowOff>
                  </to>
                </anchor>
              </controlPr>
            </control>
          </mc:Choice>
        </mc:AlternateContent>
        <mc:AlternateContent xmlns:mc="http://schemas.openxmlformats.org/markup-compatibility/2006">
          <mc:Choice Requires="x14">
            <control shapeId="2615" r:id="rId415" name="Check Box 567">
              <controlPr locked="0" defaultSize="0" autoFill="0" autoLine="0" autoPict="0">
                <anchor moveWithCells="1">
                  <from>
                    <xdr:col>16</xdr:col>
                    <xdr:colOff>121920</xdr:colOff>
                    <xdr:row>14</xdr:row>
                    <xdr:rowOff>137160</xdr:rowOff>
                  </from>
                  <to>
                    <xdr:col>16</xdr:col>
                    <xdr:colOff>365760</xdr:colOff>
                    <xdr:row>15</xdr:row>
                    <xdr:rowOff>152400</xdr:rowOff>
                  </to>
                </anchor>
              </controlPr>
            </control>
          </mc:Choice>
        </mc:AlternateContent>
        <mc:AlternateContent xmlns:mc="http://schemas.openxmlformats.org/markup-compatibility/2006">
          <mc:Choice Requires="x14">
            <control shapeId="2616" r:id="rId416" name="Check Box 568">
              <controlPr locked="0" defaultSize="0" autoFill="0" autoLine="0" autoPict="0">
                <anchor moveWithCells="1">
                  <from>
                    <xdr:col>16</xdr:col>
                    <xdr:colOff>114300</xdr:colOff>
                    <xdr:row>15</xdr:row>
                    <xdr:rowOff>144780</xdr:rowOff>
                  </from>
                  <to>
                    <xdr:col>16</xdr:col>
                    <xdr:colOff>358140</xdr:colOff>
                    <xdr:row>17</xdr:row>
                    <xdr:rowOff>0</xdr:rowOff>
                  </to>
                </anchor>
              </controlPr>
            </control>
          </mc:Choice>
        </mc:AlternateContent>
        <mc:AlternateContent xmlns:mc="http://schemas.openxmlformats.org/markup-compatibility/2006">
          <mc:Choice Requires="x14">
            <control shapeId="2617" r:id="rId417" name="Check Box 569">
              <controlPr locked="0" defaultSize="0" autoFill="0" autoLine="0" autoPict="0">
                <anchor moveWithCells="1">
                  <from>
                    <xdr:col>16</xdr:col>
                    <xdr:colOff>99060</xdr:colOff>
                    <xdr:row>16</xdr:row>
                    <xdr:rowOff>144780</xdr:rowOff>
                  </from>
                  <to>
                    <xdr:col>16</xdr:col>
                    <xdr:colOff>342900</xdr:colOff>
                    <xdr:row>18</xdr:row>
                    <xdr:rowOff>0</xdr:rowOff>
                  </to>
                </anchor>
              </controlPr>
            </control>
          </mc:Choice>
        </mc:AlternateContent>
        <mc:AlternateContent xmlns:mc="http://schemas.openxmlformats.org/markup-compatibility/2006">
          <mc:Choice Requires="x14">
            <control shapeId="2618" r:id="rId418" name="Check Box 570">
              <controlPr locked="0" defaultSize="0" autoFill="0" autoLine="0" autoPict="0">
                <anchor moveWithCells="1">
                  <from>
                    <xdr:col>16</xdr:col>
                    <xdr:colOff>114300</xdr:colOff>
                    <xdr:row>18</xdr:row>
                    <xdr:rowOff>7620</xdr:rowOff>
                  </from>
                  <to>
                    <xdr:col>16</xdr:col>
                    <xdr:colOff>358140</xdr:colOff>
                    <xdr:row>19</xdr:row>
                    <xdr:rowOff>22860</xdr:rowOff>
                  </to>
                </anchor>
              </controlPr>
            </control>
          </mc:Choice>
        </mc:AlternateContent>
        <mc:AlternateContent xmlns:mc="http://schemas.openxmlformats.org/markup-compatibility/2006">
          <mc:Choice Requires="x14">
            <control shapeId="2619" r:id="rId419" name="Check Box 571">
              <controlPr locked="0" defaultSize="0" autoFill="0" autoLine="0" autoPict="0">
                <anchor moveWithCells="1">
                  <from>
                    <xdr:col>16</xdr:col>
                    <xdr:colOff>106680</xdr:colOff>
                    <xdr:row>19</xdr:row>
                    <xdr:rowOff>7620</xdr:rowOff>
                  </from>
                  <to>
                    <xdr:col>16</xdr:col>
                    <xdr:colOff>350520</xdr:colOff>
                    <xdr:row>20</xdr:row>
                    <xdr:rowOff>22860</xdr:rowOff>
                  </to>
                </anchor>
              </controlPr>
            </control>
          </mc:Choice>
        </mc:AlternateContent>
        <mc:AlternateContent xmlns:mc="http://schemas.openxmlformats.org/markup-compatibility/2006">
          <mc:Choice Requires="x14">
            <control shapeId="2620" r:id="rId420" name="Check Box 572">
              <controlPr locked="0" defaultSize="0" autoFill="0" autoLine="0" autoPict="0">
                <anchor moveWithCells="1">
                  <from>
                    <xdr:col>16</xdr:col>
                    <xdr:colOff>121920</xdr:colOff>
                    <xdr:row>21</xdr:row>
                    <xdr:rowOff>137160</xdr:rowOff>
                  </from>
                  <to>
                    <xdr:col>16</xdr:col>
                    <xdr:colOff>365760</xdr:colOff>
                    <xdr:row>22</xdr:row>
                    <xdr:rowOff>152400</xdr:rowOff>
                  </to>
                </anchor>
              </controlPr>
            </control>
          </mc:Choice>
        </mc:AlternateContent>
        <mc:AlternateContent xmlns:mc="http://schemas.openxmlformats.org/markup-compatibility/2006">
          <mc:Choice Requires="x14">
            <control shapeId="2621" r:id="rId421" name="Check Box 573">
              <controlPr locked="0" defaultSize="0" autoFill="0" autoLine="0" autoPict="0">
                <anchor moveWithCells="1">
                  <from>
                    <xdr:col>16</xdr:col>
                    <xdr:colOff>114300</xdr:colOff>
                    <xdr:row>20</xdr:row>
                    <xdr:rowOff>144780</xdr:rowOff>
                  </from>
                  <to>
                    <xdr:col>16</xdr:col>
                    <xdr:colOff>358140</xdr:colOff>
                    <xdr:row>22</xdr:row>
                    <xdr:rowOff>0</xdr:rowOff>
                  </to>
                </anchor>
              </controlPr>
            </control>
          </mc:Choice>
        </mc:AlternateContent>
        <mc:AlternateContent xmlns:mc="http://schemas.openxmlformats.org/markup-compatibility/2006">
          <mc:Choice Requires="x14">
            <control shapeId="2622" r:id="rId422" name="Check Box 574">
              <controlPr locked="0" defaultSize="0" autoFill="0" autoLine="0" autoPict="0">
                <anchor moveWithCells="1">
                  <from>
                    <xdr:col>16</xdr:col>
                    <xdr:colOff>106680</xdr:colOff>
                    <xdr:row>19</xdr:row>
                    <xdr:rowOff>129540</xdr:rowOff>
                  </from>
                  <to>
                    <xdr:col>16</xdr:col>
                    <xdr:colOff>350520</xdr:colOff>
                    <xdr:row>20</xdr:row>
                    <xdr:rowOff>144780</xdr:rowOff>
                  </to>
                </anchor>
              </controlPr>
            </control>
          </mc:Choice>
        </mc:AlternateContent>
        <mc:AlternateContent xmlns:mc="http://schemas.openxmlformats.org/markup-compatibility/2006">
          <mc:Choice Requires="x14">
            <control shapeId="2623" r:id="rId423" name="Check Box 575">
              <controlPr defaultSize="0" autoFill="0" autoLine="0" autoPict="0">
                <anchor moveWithCells="1">
                  <from>
                    <xdr:col>17</xdr:col>
                    <xdr:colOff>129540</xdr:colOff>
                    <xdr:row>7</xdr:row>
                    <xdr:rowOff>495300</xdr:rowOff>
                  </from>
                  <to>
                    <xdr:col>17</xdr:col>
                    <xdr:colOff>373380</xdr:colOff>
                    <xdr:row>9</xdr:row>
                    <xdr:rowOff>15240</xdr:rowOff>
                  </to>
                </anchor>
              </controlPr>
            </control>
          </mc:Choice>
        </mc:AlternateContent>
        <mc:AlternateContent xmlns:mc="http://schemas.openxmlformats.org/markup-compatibility/2006">
          <mc:Choice Requires="x14">
            <control shapeId="2624" r:id="rId424" name="Check Box 576">
              <controlPr defaultSize="0" autoFill="0" autoLine="0" autoPict="0">
                <anchor moveWithCells="1">
                  <from>
                    <xdr:col>17</xdr:col>
                    <xdr:colOff>129540</xdr:colOff>
                    <xdr:row>8</xdr:row>
                    <xdr:rowOff>152400</xdr:rowOff>
                  </from>
                  <to>
                    <xdr:col>17</xdr:col>
                    <xdr:colOff>373380</xdr:colOff>
                    <xdr:row>10</xdr:row>
                    <xdr:rowOff>7620</xdr:rowOff>
                  </to>
                </anchor>
              </controlPr>
            </control>
          </mc:Choice>
        </mc:AlternateContent>
        <mc:AlternateContent xmlns:mc="http://schemas.openxmlformats.org/markup-compatibility/2006">
          <mc:Choice Requires="x14">
            <control shapeId="2625" r:id="rId425" name="Check Box 577">
              <controlPr defaultSize="0" autoFill="0" autoLine="0" autoPict="0">
                <anchor moveWithCells="1">
                  <from>
                    <xdr:col>17</xdr:col>
                    <xdr:colOff>114300</xdr:colOff>
                    <xdr:row>10</xdr:row>
                    <xdr:rowOff>7620</xdr:rowOff>
                  </from>
                  <to>
                    <xdr:col>17</xdr:col>
                    <xdr:colOff>358140</xdr:colOff>
                    <xdr:row>11</xdr:row>
                    <xdr:rowOff>22860</xdr:rowOff>
                  </to>
                </anchor>
              </controlPr>
            </control>
          </mc:Choice>
        </mc:AlternateContent>
        <mc:AlternateContent xmlns:mc="http://schemas.openxmlformats.org/markup-compatibility/2006">
          <mc:Choice Requires="x14">
            <control shapeId="2626" r:id="rId426" name="Check Box 578">
              <controlPr defaultSize="0" autoFill="0" autoLine="0" autoPict="0">
                <anchor moveWithCells="1">
                  <from>
                    <xdr:col>17</xdr:col>
                    <xdr:colOff>106680</xdr:colOff>
                    <xdr:row>10</xdr:row>
                    <xdr:rowOff>182880</xdr:rowOff>
                  </from>
                  <to>
                    <xdr:col>17</xdr:col>
                    <xdr:colOff>350520</xdr:colOff>
                    <xdr:row>12</xdr:row>
                    <xdr:rowOff>15240</xdr:rowOff>
                  </to>
                </anchor>
              </controlPr>
            </control>
          </mc:Choice>
        </mc:AlternateContent>
        <mc:AlternateContent xmlns:mc="http://schemas.openxmlformats.org/markup-compatibility/2006">
          <mc:Choice Requires="x14">
            <control shapeId="2627" r:id="rId427" name="Check Box 579">
              <controlPr defaultSize="0" autoFill="0" autoLine="0" autoPict="0">
                <anchor moveWithCells="1">
                  <from>
                    <xdr:col>17</xdr:col>
                    <xdr:colOff>114300</xdr:colOff>
                    <xdr:row>11</xdr:row>
                    <xdr:rowOff>129540</xdr:rowOff>
                  </from>
                  <to>
                    <xdr:col>17</xdr:col>
                    <xdr:colOff>358140</xdr:colOff>
                    <xdr:row>12</xdr:row>
                    <xdr:rowOff>144780</xdr:rowOff>
                  </to>
                </anchor>
              </controlPr>
            </control>
          </mc:Choice>
        </mc:AlternateContent>
        <mc:AlternateContent xmlns:mc="http://schemas.openxmlformats.org/markup-compatibility/2006">
          <mc:Choice Requires="x14">
            <control shapeId="2628" r:id="rId428" name="Check Box 580">
              <controlPr defaultSize="0" autoFill="0" autoLine="0" autoPict="0">
                <anchor moveWithCells="1">
                  <from>
                    <xdr:col>17</xdr:col>
                    <xdr:colOff>114300</xdr:colOff>
                    <xdr:row>12</xdr:row>
                    <xdr:rowOff>144780</xdr:rowOff>
                  </from>
                  <to>
                    <xdr:col>17</xdr:col>
                    <xdr:colOff>358140</xdr:colOff>
                    <xdr:row>14</xdr:row>
                    <xdr:rowOff>0</xdr:rowOff>
                  </to>
                </anchor>
              </controlPr>
            </control>
          </mc:Choice>
        </mc:AlternateContent>
        <mc:AlternateContent xmlns:mc="http://schemas.openxmlformats.org/markup-compatibility/2006">
          <mc:Choice Requires="x14">
            <control shapeId="2629" r:id="rId429" name="Check Box 581">
              <controlPr defaultSize="0" autoFill="0" autoLine="0" autoPict="0">
                <anchor moveWithCells="1">
                  <from>
                    <xdr:col>17</xdr:col>
                    <xdr:colOff>99060</xdr:colOff>
                    <xdr:row>13</xdr:row>
                    <xdr:rowOff>144780</xdr:rowOff>
                  </from>
                  <to>
                    <xdr:col>17</xdr:col>
                    <xdr:colOff>342900</xdr:colOff>
                    <xdr:row>15</xdr:row>
                    <xdr:rowOff>0</xdr:rowOff>
                  </to>
                </anchor>
              </controlPr>
            </control>
          </mc:Choice>
        </mc:AlternateContent>
        <mc:AlternateContent xmlns:mc="http://schemas.openxmlformats.org/markup-compatibility/2006">
          <mc:Choice Requires="x14">
            <control shapeId="2630" r:id="rId430" name="Check Box 582">
              <controlPr defaultSize="0" autoFill="0" autoLine="0" autoPict="0">
                <anchor moveWithCells="1">
                  <from>
                    <xdr:col>17</xdr:col>
                    <xdr:colOff>121920</xdr:colOff>
                    <xdr:row>14</xdr:row>
                    <xdr:rowOff>137160</xdr:rowOff>
                  </from>
                  <to>
                    <xdr:col>17</xdr:col>
                    <xdr:colOff>365760</xdr:colOff>
                    <xdr:row>15</xdr:row>
                    <xdr:rowOff>152400</xdr:rowOff>
                  </to>
                </anchor>
              </controlPr>
            </control>
          </mc:Choice>
        </mc:AlternateContent>
        <mc:AlternateContent xmlns:mc="http://schemas.openxmlformats.org/markup-compatibility/2006">
          <mc:Choice Requires="x14">
            <control shapeId="2631" r:id="rId431" name="Check Box 583">
              <controlPr defaultSize="0" autoFill="0" autoLine="0" autoPict="0">
                <anchor moveWithCells="1">
                  <from>
                    <xdr:col>17</xdr:col>
                    <xdr:colOff>114300</xdr:colOff>
                    <xdr:row>15</xdr:row>
                    <xdr:rowOff>144780</xdr:rowOff>
                  </from>
                  <to>
                    <xdr:col>17</xdr:col>
                    <xdr:colOff>358140</xdr:colOff>
                    <xdr:row>17</xdr:row>
                    <xdr:rowOff>0</xdr:rowOff>
                  </to>
                </anchor>
              </controlPr>
            </control>
          </mc:Choice>
        </mc:AlternateContent>
        <mc:AlternateContent xmlns:mc="http://schemas.openxmlformats.org/markup-compatibility/2006">
          <mc:Choice Requires="x14">
            <control shapeId="2632" r:id="rId432" name="Check Box 584">
              <controlPr defaultSize="0" autoFill="0" autoLine="0" autoPict="0">
                <anchor moveWithCells="1">
                  <from>
                    <xdr:col>17</xdr:col>
                    <xdr:colOff>99060</xdr:colOff>
                    <xdr:row>16</xdr:row>
                    <xdr:rowOff>144780</xdr:rowOff>
                  </from>
                  <to>
                    <xdr:col>17</xdr:col>
                    <xdr:colOff>342900</xdr:colOff>
                    <xdr:row>18</xdr:row>
                    <xdr:rowOff>0</xdr:rowOff>
                  </to>
                </anchor>
              </controlPr>
            </control>
          </mc:Choice>
        </mc:AlternateContent>
        <mc:AlternateContent xmlns:mc="http://schemas.openxmlformats.org/markup-compatibility/2006">
          <mc:Choice Requires="x14">
            <control shapeId="2633" r:id="rId433" name="Check Box 585">
              <controlPr defaultSize="0" autoFill="0" autoLine="0" autoPict="0">
                <anchor moveWithCells="1">
                  <from>
                    <xdr:col>17</xdr:col>
                    <xdr:colOff>114300</xdr:colOff>
                    <xdr:row>18</xdr:row>
                    <xdr:rowOff>7620</xdr:rowOff>
                  </from>
                  <to>
                    <xdr:col>17</xdr:col>
                    <xdr:colOff>358140</xdr:colOff>
                    <xdr:row>19</xdr:row>
                    <xdr:rowOff>22860</xdr:rowOff>
                  </to>
                </anchor>
              </controlPr>
            </control>
          </mc:Choice>
        </mc:AlternateContent>
        <mc:AlternateContent xmlns:mc="http://schemas.openxmlformats.org/markup-compatibility/2006">
          <mc:Choice Requires="x14">
            <control shapeId="2634" r:id="rId434" name="Check Box 586">
              <controlPr defaultSize="0" autoFill="0" autoLine="0" autoPict="0">
                <anchor moveWithCells="1">
                  <from>
                    <xdr:col>17</xdr:col>
                    <xdr:colOff>106680</xdr:colOff>
                    <xdr:row>19</xdr:row>
                    <xdr:rowOff>7620</xdr:rowOff>
                  </from>
                  <to>
                    <xdr:col>17</xdr:col>
                    <xdr:colOff>350520</xdr:colOff>
                    <xdr:row>20</xdr:row>
                    <xdr:rowOff>22860</xdr:rowOff>
                  </to>
                </anchor>
              </controlPr>
            </control>
          </mc:Choice>
        </mc:AlternateContent>
        <mc:AlternateContent xmlns:mc="http://schemas.openxmlformats.org/markup-compatibility/2006">
          <mc:Choice Requires="x14">
            <control shapeId="2635" r:id="rId435" name="Check Box 587">
              <controlPr defaultSize="0" autoFill="0" autoLine="0" autoPict="0">
                <anchor moveWithCells="1">
                  <from>
                    <xdr:col>17</xdr:col>
                    <xdr:colOff>121920</xdr:colOff>
                    <xdr:row>21</xdr:row>
                    <xdr:rowOff>137160</xdr:rowOff>
                  </from>
                  <to>
                    <xdr:col>17</xdr:col>
                    <xdr:colOff>365760</xdr:colOff>
                    <xdr:row>22</xdr:row>
                    <xdr:rowOff>152400</xdr:rowOff>
                  </to>
                </anchor>
              </controlPr>
            </control>
          </mc:Choice>
        </mc:AlternateContent>
        <mc:AlternateContent xmlns:mc="http://schemas.openxmlformats.org/markup-compatibility/2006">
          <mc:Choice Requires="x14">
            <control shapeId="2636" r:id="rId436" name="Check Box 588">
              <controlPr defaultSize="0" autoFill="0" autoLine="0" autoPict="0">
                <anchor moveWithCells="1">
                  <from>
                    <xdr:col>17</xdr:col>
                    <xdr:colOff>114300</xdr:colOff>
                    <xdr:row>20</xdr:row>
                    <xdr:rowOff>144780</xdr:rowOff>
                  </from>
                  <to>
                    <xdr:col>17</xdr:col>
                    <xdr:colOff>358140</xdr:colOff>
                    <xdr:row>22</xdr:row>
                    <xdr:rowOff>0</xdr:rowOff>
                  </to>
                </anchor>
              </controlPr>
            </control>
          </mc:Choice>
        </mc:AlternateContent>
        <mc:AlternateContent xmlns:mc="http://schemas.openxmlformats.org/markup-compatibility/2006">
          <mc:Choice Requires="x14">
            <control shapeId="2637" r:id="rId437" name="Check Box 589">
              <controlPr defaultSize="0" autoFill="0" autoLine="0" autoPict="0">
                <anchor moveWithCells="1">
                  <from>
                    <xdr:col>17</xdr:col>
                    <xdr:colOff>106680</xdr:colOff>
                    <xdr:row>19</xdr:row>
                    <xdr:rowOff>129540</xdr:rowOff>
                  </from>
                  <to>
                    <xdr:col>17</xdr:col>
                    <xdr:colOff>350520</xdr:colOff>
                    <xdr:row>20</xdr:row>
                    <xdr:rowOff>144780</xdr:rowOff>
                  </to>
                </anchor>
              </controlPr>
            </control>
          </mc:Choice>
        </mc:AlternateContent>
        <mc:AlternateContent xmlns:mc="http://schemas.openxmlformats.org/markup-compatibility/2006">
          <mc:Choice Requires="x14">
            <control shapeId="2638" r:id="rId438" name="Check Box 590">
              <controlPr defaultSize="0" autoFill="0" autoLine="0" autoPict="0">
                <anchor moveWithCells="1">
                  <from>
                    <xdr:col>17</xdr:col>
                    <xdr:colOff>129540</xdr:colOff>
                    <xdr:row>7</xdr:row>
                    <xdr:rowOff>495300</xdr:rowOff>
                  </from>
                  <to>
                    <xdr:col>17</xdr:col>
                    <xdr:colOff>373380</xdr:colOff>
                    <xdr:row>9</xdr:row>
                    <xdr:rowOff>15240</xdr:rowOff>
                  </to>
                </anchor>
              </controlPr>
            </control>
          </mc:Choice>
        </mc:AlternateContent>
        <mc:AlternateContent xmlns:mc="http://schemas.openxmlformats.org/markup-compatibility/2006">
          <mc:Choice Requires="x14">
            <control shapeId="2639" r:id="rId439" name="Check Box 591">
              <controlPr defaultSize="0" autoFill="0" autoLine="0" autoPict="0">
                <anchor moveWithCells="1">
                  <from>
                    <xdr:col>17</xdr:col>
                    <xdr:colOff>129540</xdr:colOff>
                    <xdr:row>8</xdr:row>
                    <xdr:rowOff>152400</xdr:rowOff>
                  </from>
                  <to>
                    <xdr:col>17</xdr:col>
                    <xdr:colOff>373380</xdr:colOff>
                    <xdr:row>10</xdr:row>
                    <xdr:rowOff>7620</xdr:rowOff>
                  </to>
                </anchor>
              </controlPr>
            </control>
          </mc:Choice>
        </mc:AlternateContent>
        <mc:AlternateContent xmlns:mc="http://schemas.openxmlformats.org/markup-compatibility/2006">
          <mc:Choice Requires="x14">
            <control shapeId="2640" r:id="rId440" name="Check Box 592">
              <controlPr defaultSize="0" autoFill="0" autoLine="0" autoPict="0">
                <anchor moveWithCells="1">
                  <from>
                    <xdr:col>17</xdr:col>
                    <xdr:colOff>114300</xdr:colOff>
                    <xdr:row>10</xdr:row>
                    <xdr:rowOff>7620</xdr:rowOff>
                  </from>
                  <to>
                    <xdr:col>17</xdr:col>
                    <xdr:colOff>358140</xdr:colOff>
                    <xdr:row>11</xdr:row>
                    <xdr:rowOff>22860</xdr:rowOff>
                  </to>
                </anchor>
              </controlPr>
            </control>
          </mc:Choice>
        </mc:AlternateContent>
        <mc:AlternateContent xmlns:mc="http://schemas.openxmlformats.org/markup-compatibility/2006">
          <mc:Choice Requires="x14">
            <control shapeId="2641" r:id="rId441" name="Check Box 593">
              <controlPr defaultSize="0" autoFill="0" autoLine="0" autoPict="0">
                <anchor moveWithCells="1">
                  <from>
                    <xdr:col>17</xdr:col>
                    <xdr:colOff>106680</xdr:colOff>
                    <xdr:row>10</xdr:row>
                    <xdr:rowOff>182880</xdr:rowOff>
                  </from>
                  <to>
                    <xdr:col>17</xdr:col>
                    <xdr:colOff>350520</xdr:colOff>
                    <xdr:row>12</xdr:row>
                    <xdr:rowOff>15240</xdr:rowOff>
                  </to>
                </anchor>
              </controlPr>
            </control>
          </mc:Choice>
        </mc:AlternateContent>
        <mc:AlternateContent xmlns:mc="http://schemas.openxmlformats.org/markup-compatibility/2006">
          <mc:Choice Requires="x14">
            <control shapeId="2642" r:id="rId442" name="Check Box 594">
              <controlPr defaultSize="0" autoFill="0" autoLine="0" autoPict="0">
                <anchor moveWithCells="1">
                  <from>
                    <xdr:col>17</xdr:col>
                    <xdr:colOff>114300</xdr:colOff>
                    <xdr:row>11</xdr:row>
                    <xdr:rowOff>129540</xdr:rowOff>
                  </from>
                  <to>
                    <xdr:col>17</xdr:col>
                    <xdr:colOff>358140</xdr:colOff>
                    <xdr:row>12</xdr:row>
                    <xdr:rowOff>144780</xdr:rowOff>
                  </to>
                </anchor>
              </controlPr>
            </control>
          </mc:Choice>
        </mc:AlternateContent>
        <mc:AlternateContent xmlns:mc="http://schemas.openxmlformats.org/markup-compatibility/2006">
          <mc:Choice Requires="x14">
            <control shapeId="2643" r:id="rId443" name="Check Box 595">
              <controlPr defaultSize="0" autoFill="0" autoLine="0" autoPict="0">
                <anchor moveWithCells="1">
                  <from>
                    <xdr:col>17</xdr:col>
                    <xdr:colOff>114300</xdr:colOff>
                    <xdr:row>12</xdr:row>
                    <xdr:rowOff>144780</xdr:rowOff>
                  </from>
                  <to>
                    <xdr:col>17</xdr:col>
                    <xdr:colOff>358140</xdr:colOff>
                    <xdr:row>14</xdr:row>
                    <xdr:rowOff>0</xdr:rowOff>
                  </to>
                </anchor>
              </controlPr>
            </control>
          </mc:Choice>
        </mc:AlternateContent>
        <mc:AlternateContent xmlns:mc="http://schemas.openxmlformats.org/markup-compatibility/2006">
          <mc:Choice Requires="x14">
            <control shapeId="2644" r:id="rId444" name="Check Box 596">
              <controlPr defaultSize="0" autoFill="0" autoLine="0" autoPict="0">
                <anchor moveWithCells="1">
                  <from>
                    <xdr:col>17</xdr:col>
                    <xdr:colOff>99060</xdr:colOff>
                    <xdr:row>13</xdr:row>
                    <xdr:rowOff>144780</xdr:rowOff>
                  </from>
                  <to>
                    <xdr:col>17</xdr:col>
                    <xdr:colOff>342900</xdr:colOff>
                    <xdr:row>15</xdr:row>
                    <xdr:rowOff>0</xdr:rowOff>
                  </to>
                </anchor>
              </controlPr>
            </control>
          </mc:Choice>
        </mc:AlternateContent>
        <mc:AlternateContent xmlns:mc="http://schemas.openxmlformats.org/markup-compatibility/2006">
          <mc:Choice Requires="x14">
            <control shapeId="2645" r:id="rId445" name="Check Box 597">
              <controlPr defaultSize="0" autoFill="0" autoLine="0" autoPict="0">
                <anchor moveWithCells="1">
                  <from>
                    <xdr:col>17</xdr:col>
                    <xdr:colOff>121920</xdr:colOff>
                    <xdr:row>14</xdr:row>
                    <xdr:rowOff>137160</xdr:rowOff>
                  </from>
                  <to>
                    <xdr:col>17</xdr:col>
                    <xdr:colOff>365760</xdr:colOff>
                    <xdr:row>15</xdr:row>
                    <xdr:rowOff>152400</xdr:rowOff>
                  </to>
                </anchor>
              </controlPr>
            </control>
          </mc:Choice>
        </mc:AlternateContent>
        <mc:AlternateContent xmlns:mc="http://schemas.openxmlformats.org/markup-compatibility/2006">
          <mc:Choice Requires="x14">
            <control shapeId="2646" r:id="rId446" name="Check Box 598">
              <controlPr defaultSize="0" autoFill="0" autoLine="0" autoPict="0">
                <anchor moveWithCells="1">
                  <from>
                    <xdr:col>17</xdr:col>
                    <xdr:colOff>114300</xdr:colOff>
                    <xdr:row>15</xdr:row>
                    <xdr:rowOff>144780</xdr:rowOff>
                  </from>
                  <to>
                    <xdr:col>17</xdr:col>
                    <xdr:colOff>358140</xdr:colOff>
                    <xdr:row>17</xdr:row>
                    <xdr:rowOff>0</xdr:rowOff>
                  </to>
                </anchor>
              </controlPr>
            </control>
          </mc:Choice>
        </mc:AlternateContent>
        <mc:AlternateContent xmlns:mc="http://schemas.openxmlformats.org/markup-compatibility/2006">
          <mc:Choice Requires="x14">
            <control shapeId="2647" r:id="rId447" name="Check Box 599">
              <controlPr defaultSize="0" autoFill="0" autoLine="0" autoPict="0">
                <anchor moveWithCells="1">
                  <from>
                    <xdr:col>17</xdr:col>
                    <xdr:colOff>99060</xdr:colOff>
                    <xdr:row>16</xdr:row>
                    <xdr:rowOff>144780</xdr:rowOff>
                  </from>
                  <to>
                    <xdr:col>17</xdr:col>
                    <xdr:colOff>342900</xdr:colOff>
                    <xdr:row>18</xdr:row>
                    <xdr:rowOff>0</xdr:rowOff>
                  </to>
                </anchor>
              </controlPr>
            </control>
          </mc:Choice>
        </mc:AlternateContent>
        <mc:AlternateContent xmlns:mc="http://schemas.openxmlformats.org/markup-compatibility/2006">
          <mc:Choice Requires="x14">
            <control shapeId="2648" r:id="rId448" name="Check Box 600">
              <controlPr defaultSize="0" autoFill="0" autoLine="0" autoPict="0">
                <anchor moveWithCells="1">
                  <from>
                    <xdr:col>17</xdr:col>
                    <xdr:colOff>114300</xdr:colOff>
                    <xdr:row>18</xdr:row>
                    <xdr:rowOff>7620</xdr:rowOff>
                  </from>
                  <to>
                    <xdr:col>17</xdr:col>
                    <xdr:colOff>358140</xdr:colOff>
                    <xdr:row>19</xdr:row>
                    <xdr:rowOff>22860</xdr:rowOff>
                  </to>
                </anchor>
              </controlPr>
            </control>
          </mc:Choice>
        </mc:AlternateContent>
        <mc:AlternateContent xmlns:mc="http://schemas.openxmlformats.org/markup-compatibility/2006">
          <mc:Choice Requires="x14">
            <control shapeId="2649" r:id="rId449" name="Check Box 601">
              <controlPr defaultSize="0" autoFill="0" autoLine="0" autoPict="0">
                <anchor moveWithCells="1">
                  <from>
                    <xdr:col>17</xdr:col>
                    <xdr:colOff>106680</xdr:colOff>
                    <xdr:row>19</xdr:row>
                    <xdr:rowOff>7620</xdr:rowOff>
                  </from>
                  <to>
                    <xdr:col>17</xdr:col>
                    <xdr:colOff>350520</xdr:colOff>
                    <xdr:row>20</xdr:row>
                    <xdr:rowOff>22860</xdr:rowOff>
                  </to>
                </anchor>
              </controlPr>
            </control>
          </mc:Choice>
        </mc:AlternateContent>
        <mc:AlternateContent xmlns:mc="http://schemas.openxmlformats.org/markup-compatibility/2006">
          <mc:Choice Requires="x14">
            <control shapeId="2650" r:id="rId450" name="Check Box 602">
              <controlPr defaultSize="0" autoFill="0" autoLine="0" autoPict="0">
                <anchor moveWithCells="1">
                  <from>
                    <xdr:col>17</xdr:col>
                    <xdr:colOff>121920</xdr:colOff>
                    <xdr:row>21</xdr:row>
                    <xdr:rowOff>137160</xdr:rowOff>
                  </from>
                  <to>
                    <xdr:col>17</xdr:col>
                    <xdr:colOff>365760</xdr:colOff>
                    <xdr:row>22</xdr:row>
                    <xdr:rowOff>152400</xdr:rowOff>
                  </to>
                </anchor>
              </controlPr>
            </control>
          </mc:Choice>
        </mc:AlternateContent>
        <mc:AlternateContent xmlns:mc="http://schemas.openxmlformats.org/markup-compatibility/2006">
          <mc:Choice Requires="x14">
            <control shapeId="2651" r:id="rId451" name="Check Box 603">
              <controlPr defaultSize="0" autoFill="0" autoLine="0" autoPict="0">
                <anchor moveWithCells="1">
                  <from>
                    <xdr:col>17</xdr:col>
                    <xdr:colOff>114300</xdr:colOff>
                    <xdr:row>20</xdr:row>
                    <xdr:rowOff>144780</xdr:rowOff>
                  </from>
                  <to>
                    <xdr:col>17</xdr:col>
                    <xdr:colOff>358140</xdr:colOff>
                    <xdr:row>22</xdr:row>
                    <xdr:rowOff>0</xdr:rowOff>
                  </to>
                </anchor>
              </controlPr>
            </control>
          </mc:Choice>
        </mc:AlternateContent>
        <mc:AlternateContent xmlns:mc="http://schemas.openxmlformats.org/markup-compatibility/2006">
          <mc:Choice Requires="x14">
            <control shapeId="2652" r:id="rId452" name="Check Box 604">
              <controlPr defaultSize="0" autoFill="0" autoLine="0" autoPict="0">
                <anchor moveWithCells="1">
                  <from>
                    <xdr:col>17</xdr:col>
                    <xdr:colOff>106680</xdr:colOff>
                    <xdr:row>19</xdr:row>
                    <xdr:rowOff>129540</xdr:rowOff>
                  </from>
                  <to>
                    <xdr:col>17</xdr:col>
                    <xdr:colOff>350520</xdr:colOff>
                    <xdr:row>20</xdr:row>
                    <xdr:rowOff>144780</xdr:rowOff>
                  </to>
                </anchor>
              </controlPr>
            </control>
          </mc:Choice>
        </mc:AlternateContent>
        <mc:AlternateContent xmlns:mc="http://schemas.openxmlformats.org/markup-compatibility/2006">
          <mc:Choice Requires="x14">
            <control shapeId="2653" r:id="rId453" name="Check Box 605">
              <controlPr defaultSize="0" autoFill="0" autoLine="0" autoPict="0">
                <anchor moveWithCells="1">
                  <from>
                    <xdr:col>17</xdr:col>
                    <xdr:colOff>129540</xdr:colOff>
                    <xdr:row>7</xdr:row>
                    <xdr:rowOff>495300</xdr:rowOff>
                  </from>
                  <to>
                    <xdr:col>17</xdr:col>
                    <xdr:colOff>373380</xdr:colOff>
                    <xdr:row>9</xdr:row>
                    <xdr:rowOff>15240</xdr:rowOff>
                  </to>
                </anchor>
              </controlPr>
            </control>
          </mc:Choice>
        </mc:AlternateContent>
        <mc:AlternateContent xmlns:mc="http://schemas.openxmlformats.org/markup-compatibility/2006">
          <mc:Choice Requires="x14">
            <control shapeId="2654" r:id="rId454" name="Check Box 606">
              <controlPr defaultSize="0" autoFill="0" autoLine="0" autoPict="0">
                <anchor moveWithCells="1">
                  <from>
                    <xdr:col>17</xdr:col>
                    <xdr:colOff>129540</xdr:colOff>
                    <xdr:row>8</xdr:row>
                    <xdr:rowOff>152400</xdr:rowOff>
                  </from>
                  <to>
                    <xdr:col>17</xdr:col>
                    <xdr:colOff>373380</xdr:colOff>
                    <xdr:row>10</xdr:row>
                    <xdr:rowOff>7620</xdr:rowOff>
                  </to>
                </anchor>
              </controlPr>
            </control>
          </mc:Choice>
        </mc:AlternateContent>
        <mc:AlternateContent xmlns:mc="http://schemas.openxmlformats.org/markup-compatibility/2006">
          <mc:Choice Requires="x14">
            <control shapeId="2655" r:id="rId455" name="Check Box 607">
              <controlPr defaultSize="0" autoFill="0" autoLine="0" autoPict="0">
                <anchor moveWithCells="1">
                  <from>
                    <xdr:col>17</xdr:col>
                    <xdr:colOff>114300</xdr:colOff>
                    <xdr:row>10</xdr:row>
                    <xdr:rowOff>7620</xdr:rowOff>
                  </from>
                  <to>
                    <xdr:col>17</xdr:col>
                    <xdr:colOff>358140</xdr:colOff>
                    <xdr:row>11</xdr:row>
                    <xdr:rowOff>22860</xdr:rowOff>
                  </to>
                </anchor>
              </controlPr>
            </control>
          </mc:Choice>
        </mc:AlternateContent>
        <mc:AlternateContent xmlns:mc="http://schemas.openxmlformats.org/markup-compatibility/2006">
          <mc:Choice Requires="x14">
            <control shapeId="2656" r:id="rId456" name="Check Box 608">
              <controlPr defaultSize="0" autoFill="0" autoLine="0" autoPict="0">
                <anchor moveWithCells="1">
                  <from>
                    <xdr:col>17</xdr:col>
                    <xdr:colOff>106680</xdr:colOff>
                    <xdr:row>10</xdr:row>
                    <xdr:rowOff>182880</xdr:rowOff>
                  </from>
                  <to>
                    <xdr:col>17</xdr:col>
                    <xdr:colOff>350520</xdr:colOff>
                    <xdr:row>12</xdr:row>
                    <xdr:rowOff>15240</xdr:rowOff>
                  </to>
                </anchor>
              </controlPr>
            </control>
          </mc:Choice>
        </mc:AlternateContent>
        <mc:AlternateContent xmlns:mc="http://schemas.openxmlformats.org/markup-compatibility/2006">
          <mc:Choice Requires="x14">
            <control shapeId="2657" r:id="rId457" name="Check Box 609">
              <controlPr defaultSize="0" autoFill="0" autoLine="0" autoPict="0">
                <anchor moveWithCells="1">
                  <from>
                    <xdr:col>17</xdr:col>
                    <xdr:colOff>114300</xdr:colOff>
                    <xdr:row>11</xdr:row>
                    <xdr:rowOff>129540</xdr:rowOff>
                  </from>
                  <to>
                    <xdr:col>17</xdr:col>
                    <xdr:colOff>358140</xdr:colOff>
                    <xdr:row>12</xdr:row>
                    <xdr:rowOff>144780</xdr:rowOff>
                  </to>
                </anchor>
              </controlPr>
            </control>
          </mc:Choice>
        </mc:AlternateContent>
        <mc:AlternateContent xmlns:mc="http://schemas.openxmlformats.org/markup-compatibility/2006">
          <mc:Choice Requires="x14">
            <control shapeId="2658" r:id="rId458" name="Check Box 610">
              <controlPr defaultSize="0" autoFill="0" autoLine="0" autoPict="0">
                <anchor moveWithCells="1">
                  <from>
                    <xdr:col>17</xdr:col>
                    <xdr:colOff>114300</xdr:colOff>
                    <xdr:row>12</xdr:row>
                    <xdr:rowOff>144780</xdr:rowOff>
                  </from>
                  <to>
                    <xdr:col>17</xdr:col>
                    <xdr:colOff>358140</xdr:colOff>
                    <xdr:row>14</xdr:row>
                    <xdr:rowOff>0</xdr:rowOff>
                  </to>
                </anchor>
              </controlPr>
            </control>
          </mc:Choice>
        </mc:AlternateContent>
        <mc:AlternateContent xmlns:mc="http://schemas.openxmlformats.org/markup-compatibility/2006">
          <mc:Choice Requires="x14">
            <control shapeId="2659" r:id="rId459" name="Check Box 611">
              <controlPr defaultSize="0" autoFill="0" autoLine="0" autoPict="0">
                <anchor moveWithCells="1">
                  <from>
                    <xdr:col>17</xdr:col>
                    <xdr:colOff>99060</xdr:colOff>
                    <xdr:row>13</xdr:row>
                    <xdr:rowOff>144780</xdr:rowOff>
                  </from>
                  <to>
                    <xdr:col>17</xdr:col>
                    <xdr:colOff>342900</xdr:colOff>
                    <xdr:row>15</xdr:row>
                    <xdr:rowOff>0</xdr:rowOff>
                  </to>
                </anchor>
              </controlPr>
            </control>
          </mc:Choice>
        </mc:AlternateContent>
        <mc:AlternateContent xmlns:mc="http://schemas.openxmlformats.org/markup-compatibility/2006">
          <mc:Choice Requires="x14">
            <control shapeId="2660" r:id="rId460" name="Check Box 612">
              <controlPr defaultSize="0" autoFill="0" autoLine="0" autoPict="0">
                <anchor moveWithCells="1">
                  <from>
                    <xdr:col>17</xdr:col>
                    <xdr:colOff>121920</xdr:colOff>
                    <xdr:row>14</xdr:row>
                    <xdr:rowOff>137160</xdr:rowOff>
                  </from>
                  <to>
                    <xdr:col>17</xdr:col>
                    <xdr:colOff>365760</xdr:colOff>
                    <xdr:row>15</xdr:row>
                    <xdr:rowOff>152400</xdr:rowOff>
                  </to>
                </anchor>
              </controlPr>
            </control>
          </mc:Choice>
        </mc:AlternateContent>
        <mc:AlternateContent xmlns:mc="http://schemas.openxmlformats.org/markup-compatibility/2006">
          <mc:Choice Requires="x14">
            <control shapeId="2661" r:id="rId461" name="Check Box 613">
              <controlPr defaultSize="0" autoFill="0" autoLine="0" autoPict="0">
                <anchor moveWithCells="1">
                  <from>
                    <xdr:col>17</xdr:col>
                    <xdr:colOff>114300</xdr:colOff>
                    <xdr:row>15</xdr:row>
                    <xdr:rowOff>144780</xdr:rowOff>
                  </from>
                  <to>
                    <xdr:col>17</xdr:col>
                    <xdr:colOff>358140</xdr:colOff>
                    <xdr:row>17</xdr:row>
                    <xdr:rowOff>0</xdr:rowOff>
                  </to>
                </anchor>
              </controlPr>
            </control>
          </mc:Choice>
        </mc:AlternateContent>
        <mc:AlternateContent xmlns:mc="http://schemas.openxmlformats.org/markup-compatibility/2006">
          <mc:Choice Requires="x14">
            <control shapeId="2662" r:id="rId462" name="Check Box 614">
              <controlPr defaultSize="0" autoFill="0" autoLine="0" autoPict="0">
                <anchor moveWithCells="1">
                  <from>
                    <xdr:col>17</xdr:col>
                    <xdr:colOff>99060</xdr:colOff>
                    <xdr:row>16</xdr:row>
                    <xdr:rowOff>144780</xdr:rowOff>
                  </from>
                  <to>
                    <xdr:col>17</xdr:col>
                    <xdr:colOff>342900</xdr:colOff>
                    <xdr:row>18</xdr:row>
                    <xdr:rowOff>0</xdr:rowOff>
                  </to>
                </anchor>
              </controlPr>
            </control>
          </mc:Choice>
        </mc:AlternateContent>
        <mc:AlternateContent xmlns:mc="http://schemas.openxmlformats.org/markup-compatibility/2006">
          <mc:Choice Requires="x14">
            <control shapeId="2663" r:id="rId463" name="Check Box 615">
              <controlPr defaultSize="0" autoFill="0" autoLine="0" autoPict="0">
                <anchor moveWithCells="1">
                  <from>
                    <xdr:col>17</xdr:col>
                    <xdr:colOff>114300</xdr:colOff>
                    <xdr:row>18</xdr:row>
                    <xdr:rowOff>7620</xdr:rowOff>
                  </from>
                  <to>
                    <xdr:col>17</xdr:col>
                    <xdr:colOff>358140</xdr:colOff>
                    <xdr:row>19</xdr:row>
                    <xdr:rowOff>22860</xdr:rowOff>
                  </to>
                </anchor>
              </controlPr>
            </control>
          </mc:Choice>
        </mc:AlternateContent>
        <mc:AlternateContent xmlns:mc="http://schemas.openxmlformats.org/markup-compatibility/2006">
          <mc:Choice Requires="x14">
            <control shapeId="2664" r:id="rId464" name="Check Box 616">
              <controlPr defaultSize="0" autoFill="0" autoLine="0" autoPict="0">
                <anchor moveWithCells="1">
                  <from>
                    <xdr:col>17</xdr:col>
                    <xdr:colOff>106680</xdr:colOff>
                    <xdr:row>19</xdr:row>
                    <xdr:rowOff>7620</xdr:rowOff>
                  </from>
                  <to>
                    <xdr:col>17</xdr:col>
                    <xdr:colOff>350520</xdr:colOff>
                    <xdr:row>20</xdr:row>
                    <xdr:rowOff>22860</xdr:rowOff>
                  </to>
                </anchor>
              </controlPr>
            </control>
          </mc:Choice>
        </mc:AlternateContent>
        <mc:AlternateContent xmlns:mc="http://schemas.openxmlformats.org/markup-compatibility/2006">
          <mc:Choice Requires="x14">
            <control shapeId="2665" r:id="rId465" name="Check Box 617">
              <controlPr defaultSize="0" autoFill="0" autoLine="0" autoPict="0">
                <anchor moveWithCells="1">
                  <from>
                    <xdr:col>17</xdr:col>
                    <xdr:colOff>121920</xdr:colOff>
                    <xdr:row>21</xdr:row>
                    <xdr:rowOff>137160</xdr:rowOff>
                  </from>
                  <to>
                    <xdr:col>17</xdr:col>
                    <xdr:colOff>365760</xdr:colOff>
                    <xdr:row>22</xdr:row>
                    <xdr:rowOff>152400</xdr:rowOff>
                  </to>
                </anchor>
              </controlPr>
            </control>
          </mc:Choice>
        </mc:AlternateContent>
        <mc:AlternateContent xmlns:mc="http://schemas.openxmlformats.org/markup-compatibility/2006">
          <mc:Choice Requires="x14">
            <control shapeId="2666" r:id="rId466" name="Check Box 618">
              <controlPr defaultSize="0" autoFill="0" autoLine="0" autoPict="0">
                <anchor moveWithCells="1">
                  <from>
                    <xdr:col>17</xdr:col>
                    <xdr:colOff>114300</xdr:colOff>
                    <xdr:row>20</xdr:row>
                    <xdr:rowOff>144780</xdr:rowOff>
                  </from>
                  <to>
                    <xdr:col>17</xdr:col>
                    <xdr:colOff>358140</xdr:colOff>
                    <xdr:row>22</xdr:row>
                    <xdr:rowOff>0</xdr:rowOff>
                  </to>
                </anchor>
              </controlPr>
            </control>
          </mc:Choice>
        </mc:AlternateContent>
        <mc:AlternateContent xmlns:mc="http://schemas.openxmlformats.org/markup-compatibility/2006">
          <mc:Choice Requires="x14">
            <control shapeId="2667" r:id="rId467" name="Check Box 619">
              <controlPr defaultSize="0" autoFill="0" autoLine="0" autoPict="0">
                <anchor moveWithCells="1">
                  <from>
                    <xdr:col>17</xdr:col>
                    <xdr:colOff>106680</xdr:colOff>
                    <xdr:row>19</xdr:row>
                    <xdr:rowOff>129540</xdr:rowOff>
                  </from>
                  <to>
                    <xdr:col>17</xdr:col>
                    <xdr:colOff>350520</xdr:colOff>
                    <xdr:row>20</xdr:row>
                    <xdr:rowOff>144780</xdr:rowOff>
                  </to>
                </anchor>
              </controlPr>
            </control>
          </mc:Choice>
        </mc:AlternateContent>
        <mc:AlternateContent xmlns:mc="http://schemas.openxmlformats.org/markup-compatibility/2006">
          <mc:Choice Requires="x14">
            <control shapeId="2668" r:id="rId468" name="Check Box 620">
              <controlPr defaultSize="0" autoFill="0" autoLine="0" autoPict="0">
                <anchor moveWithCells="1">
                  <from>
                    <xdr:col>17</xdr:col>
                    <xdr:colOff>129540</xdr:colOff>
                    <xdr:row>7</xdr:row>
                    <xdr:rowOff>495300</xdr:rowOff>
                  </from>
                  <to>
                    <xdr:col>17</xdr:col>
                    <xdr:colOff>373380</xdr:colOff>
                    <xdr:row>9</xdr:row>
                    <xdr:rowOff>15240</xdr:rowOff>
                  </to>
                </anchor>
              </controlPr>
            </control>
          </mc:Choice>
        </mc:AlternateContent>
        <mc:AlternateContent xmlns:mc="http://schemas.openxmlformats.org/markup-compatibility/2006">
          <mc:Choice Requires="x14">
            <control shapeId="2669" r:id="rId469" name="Check Box 621">
              <controlPr defaultSize="0" autoFill="0" autoLine="0" autoPict="0">
                <anchor moveWithCells="1">
                  <from>
                    <xdr:col>17</xdr:col>
                    <xdr:colOff>129540</xdr:colOff>
                    <xdr:row>8</xdr:row>
                    <xdr:rowOff>152400</xdr:rowOff>
                  </from>
                  <to>
                    <xdr:col>17</xdr:col>
                    <xdr:colOff>373380</xdr:colOff>
                    <xdr:row>10</xdr:row>
                    <xdr:rowOff>7620</xdr:rowOff>
                  </to>
                </anchor>
              </controlPr>
            </control>
          </mc:Choice>
        </mc:AlternateContent>
        <mc:AlternateContent xmlns:mc="http://schemas.openxmlformats.org/markup-compatibility/2006">
          <mc:Choice Requires="x14">
            <control shapeId="2670" r:id="rId470" name="Check Box 622">
              <controlPr defaultSize="0" autoFill="0" autoLine="0" autoPict="0">
                <anchor moveWithCells="1">
                  <from>
                    <xdr:col>17</xdr:col>
                    <xdr:colOff>114300</xdr:colOff>
                    <xdr:row>10</xdr:row>
                    <xdr:rowOff>7620</xdr:rowOff>
                  </from>
                  <to>
                    <xdr:col>17</xdr:col>
                    <xdr:colOff>358140</xdr:colOff>
                    <xdr:row>11</xdr:row>
                    <xdr:rowOff>22860</xdr:rowOff>
                  </to>
                </anchor>
              </controlPr>
            </control>
          </mc:Choice>
        </mc:AlternateContent>
        <mc:AlternateContent xmlns:mc="http://schemas.openxmlformats.org/markup-compatibility/2006">
          <mc:Choice Requires="x14">
            <control shapeId="2671" r:id="rId471" name="Check Box 623">
              <controlPr defaultSize="0" autoFill="0" autoLine="0" autoPict="0">
                <anchor moveWithCells="1">
                  <from>
                    <xdr:col>17</xdr:col>
                    <xdr:colOff>106680</xdr:colOff>
                    <xdr:row>10</xdr:row>
                    <xdr:rowOff>182880</xdr:rowOff>
                  </from>
                  <to>
                    <xdr:col>17</xdr:col>
                    <xdr:colOff>350520</xdr:colOff>
                    <xdr:row>12</xdr:row>
                    <xdr:rowOff>15240</xdr:rowOff>
                  </to>
                </anchor>
              </controlPr>
            </control>
          </mc:Choice>
        </mc:AlternateContent>
        <mc:AlternateContent xmlns:mc="http://schemas.openxmlformats.org/markup-compatibility/2006">
          <mc:Choice Requires="x14">
            <control shapeId="2672" r:id="rId472" name="Check Box 624">
              <controlPr defaultSize="0" autoFill="0" autoLine="0" autoPict="0">
                <anchor moveWithCells="1">
                  <from>
                    <xdr:col>17</xdr:col>
                    <xdr:colOff>114300</xdr:colOff>
                    <xdr:row>11</xdr:row>
                    <xdr:rowOff>129540</xdr:rowOff>
                  </from>
                  <to>
                    <xdr:col>17</xdr:col>
                    <xdr:colOff>358140</xdr:colOff>
                    <xdr:row>12</xdr:row>
                    <xdr:rowOff>144780</xdr:rowOff>
                  </to>
                </anchor>
              </controlPr>
            </control>
          </mc:Choice>
        </mc:AlternateContent>
        <mc:AlternateContent xmlns:mc="http://schemas.openxmlformats.org/markup-compatibility/2006">
          <mc:Choice Requires="x14">
            <control shapeId="2673" r:id="rId473" name="Check Box 625">
              <controlPr defaultSize="0" autoFill="0" autoLine="0" autoPict="0">
                <anchor moveWithCells="1">
                  <from>
                    <xdr:col>17</xdr:col>
                    <xdr:colOff>114300</xdr:colOff>
                    <xdr:row>12</xdr:row>
                    <xdr:rowOff>144780</xdr:rowOff>
                  </from>
                  <to>
                    <xdr:col>17</xdr:col>
                    <xdr:colOff>358140</xdr:colOff>
                    <xdr:row>14</xdr:row>
                    <xdr:rowOff>0</xdr:rowOff>
                  </to>
                </anchor>
              </controlPr>
            </control>
          </mc:Choice>
        </mc:AlternateContent>
        <mc:AlternateContent xmlns:mc="http://schemas.openxmlformats.org/markup-compatibility/2006">
          <mc:Choice Requires="x14">
            <control shapeId="2674" r:id="rId474" name="Check Box 626">
              <controlPr defaultSize="0" autoFill="0" autoLine="0" autoPict="0">
                <anchor moveWithCells="1">
                  <from>
                    <xdr:col>17</xdr:col>
                    <xdr:colOff>99060</xdr:colOff>
                    <xdr:row>13</xdr:row>
                    <xdr:rowOff>144780</xdr:rowOff>
                  </from>
                  <to>
                    <xdr:col>17</xdr:col>
                    <xdr:colOff>342900</xdr:colOff>
                    <xdr:row>15</xdr:row>
                    <xdr:rowOff>0</xdr:rowOff>
                  </to>
                </anchor>
              </controlPr>
            </control>
          </mc:Choice>
        </mc:AlternateContent>
        <mc:AlternateContent xmlns:mc="http://schemas.openxmlformats.org/markup-compatibility/2006">
          <mc:Choice Requires="x14">
            <control shapeId="2675" r:id="rId475" name="Check Box 627">
              <controlPr defaultSize="0" autoFill="0" autoLine="0" autoPict="0">
                <anchor moveWithCells="1">
                  <from>
                    <xdr:col>17</xdr:col>
                    <xdr:colOff>121920</xdr:colOff>
                    <xdr:row>14</xdr:row>
                    <xdr:rowOff>137160</xdr:rowOff>
                  </from>
                  <to>
                    <xdr:col>17</xdr:col>
                    <xdr:colOff>365760</xdr:colOff>
                    <xdr:row>15</xdr:row>
                    <xdr:rowOff>152400</xdr:rowOff>
                  </to>
                </anchor>
              </controlPr>
            </control>
          </mc:Choice>
        </mc:AlternateContent>
        <mc:AlternateContent xmlns:mc="http://schemas.openxmlformats.org/markup-compatibility/2006">
          <mc:Choice Requires="x14">
            <control shapeId="2676" r:id="rId476" name="Check Box 628">
              <controlPr defaultSize="0" autoFill="0" autoLine="0" autoPict="0">
                <anchor moveWithCells="1">
                  <from>
                    <xdr:col>17</xdr:col>
                    <xdr:colOff>114300</xdr:colOff>
                    <xdr:row>15</xdr:row>
                    <xdr:rowOff>144780</xdr:rowOff>
                  </from>
                  <to>
                    <xdr:col>17</xdr:col>
                    <xdr:colOff>358140</xdr:colOff>
                    <xdr:row>17</xdr:row>
                    <xdr:rowOff>0</xdr:rowOff>
                  </to>
                </anchor>
              </controlPr>
            </control>
          </mc:Choice>
        </mc:AlternateContent>
        <mc:AlternateContent xmlns:mc="http://schemas.openxmlformats.org/markup-compatibility/2006">
          <mc:Choice Requires="x14">
            <control shapeId="2677" r:id="rId477" name="Check Box 629">
              <controlPr defaultSize="0" autoFill="0" autoLine="0" autoPict="0">
                <anchor moveWithCells="1">
                  <from>
                    <xdr:col>17</xdr:col>
                    <xdr:colOff>99060</xdr:colOff>
                    <xdr:row>16</xdr:row>
                    <xdr:rowOff>144780</xdr:rowOff>
                  </from>
                  <to>
                    <xdr:col>17</xdr:col>
                    <xdr:colOff>342900</xdr:colOff>
                    <xdr:row>18</xdr:row>
                    <xdr:rowOff>0</xdr:rowOff>
                  </to>
                </anchor>
              </controlPr>
            </control>
          </mc:Choice>
        </mc:AlternateContent>
        <mc:AlternateContent xmlns:mc="http://schemas.openxmlformats.org/markup-compatibility/2006">
          <mc:Choice Requires="x14">
            <control shapeId="2678" r:id="rId478" name="Check Box 630">
              <controlPr defaultSize="0" autoFill="0" autoLine="0" autoPict="0">
                <anchor moveWithCells="1">
                  <from>
                    <xdr:col>17</xdr:col>
                    <xdr:colOff>114300</xdr:colOff>
                    <xdr:row>18</xdr:row>
                    <xdr:rowOff>7620</xdr:rowOff>
                  </from>
                  <to>
                    <xdr:col>17</xdr:col>
                    <xdr:colOff>358140</xdr:colOff>
                    <xdr:row>19</xdr:row>
                    <xdr:rowOff>22860</xdr:rowOff>
                  </to>
                </anchor>
              </controlPr>
            </control>
          </mc:Choice>
        </mc:AlternateContent>
        <mc:AlternateContent xmlns:mc="http://schemas.openxmlformats.org/markup-compatibility/2006">
          <mc:Choice Requires="x14">
            <control shapeId="2679" r:id="rId479" name="Check Box 631">
              <controlPr defaultSize="0" autoFill="0" autoLine="0" autoPict="0">
                <anchor moveWithCells="1">
                  <from>
                    <xdr:col>17</xdr:col>
                    <xdr:colOff>106680</xdr:colOff>
                    <xdr:row>19</xdr:row>
                    <xdr:rowOff>7620</xdr:rowOff>
                  </from>
                  <to>
                    <xdr:col>17</xdr:col>
                    <xdr:colOff>350520</xdr:colOff>
                    <xdr:row>20</xdr:row>
                    <xdr:rowOff>22860</xdr:rowOff>
                  </to>
                </anchor>
              </controlPr>
            </control>
          </mc:Choice>
        </mc:AlternateContent>
        <mc:AlternateContent xmlns:mc="http://schemas.openxmlformats.org/markup-compatibility/2006">
          <mc:Choice Requires="x14">
            <control shapeId="2680" r:id="rId480" name="Check Box 632">
              <controlPr defaultSize="0" autoFill="0" autoLine="0" autoPict="0">
                <anchor moveWithCells="1">
                  <from>
                    <xdr:col>17</xdr:col>
                    <xdr:colOff>121920</xdr:colOff>
                    <xdr:row>21</xdr:row>
                    <xdr:rowOff>137160</xdr:rowOff>
                  </from>
                  <to>
                    <xdr:col>17</xdr:col>
                    <xdr:colOff>365760</xdr:colOff>
                    <xdr:row>22</xdr:row>
                    <xdr:rowOff>152400</xdr:rowOff>
                  </to>
                </anchor>
              </controlPr>
            </control>
          </mc:Choice>
        </mc:AlternateContent>
        <mc:AlternateContent xmlns:mc="http://schemas.openxmlformats.org/markup-compatibility/2006">
          <mc:Choice Requires="x14">
            <control shapeId="2681" r:id="rId481" name="Check Box 633">
              <controlPr defaultSize="0" autoFill="0" autoLine="0" autoPict="0">
                <anchor moveWithCells="1">
                  <from>
                    <xdr:col>17</xdr:col>
                    <xdr:colOff>114300</xdr:colOff>
                    <xdr:row>20</xdr:row>
                    <xdr:rowOff>144780</xdr:rowOff>
                  </from>
                  <to>
                    <xdr:col>17</xdr:col>
                    <xdr:colOff>358140</xdr:colOff>
                    <xdr:row>22</xdr:row>
                    <xdr:rowOff>0</xdr:rowOff>
                  </to>
                </anchor>
              </controlPr>
            </control>
          </mc:Choice>
        </mc:AlternateContent>
        <mc:AlternateContent xmlns:mc="http://schemas.openxmlformats.org/markup-compatibility/2006">
          <mc:Choice Requires="x14">
            <control shapeId="2682" r:id="rId482" name="Check Box 634">
              <controlPr defaultSize="0" autoFill="0" autoLine="0" autoPict="0">
                <anchor moveWithCells="1">
                  <from>
                    <xdr:col>17</xdr:col>
                    <xdr:colOff>106680</xdr:colOff>
                    <xdr:row>19</xdr:row>
                    <xdr:rowOff>129540</xdr:rowOff>
                  </from>
                  <to>
                    <xdr:col>17</xdr:col>
                    <xdr:colOff>350520</xdr:colOff>
                    <xdr:row>20</xdr:row>
                    <xdr:rowOff>144780</xdr:rowOff>
                  </to>
                </anchor>
              </controlPr>
            </control>
          </mc:Choice>
        </mc:AlternateContent>
        <mc:AlternateContent xmlns:mc="http://schemas.openxmlformats.org/markup-compatibility/2006">
          <mc:Choice Requires="x14">
            <control shapeId="2683" r:id="rId483" name="Check Box 635">
              <controlPr defaultSize="0" autoFill="0" autoLine="0" autoPict="0">
                <anchor moveWithCells="1">
                  <from>
                    <xdr:col>17</xdr:col>
                    <xdr:colOff>129540</xdr:colOff>
                    <xdr:row>7</xdr:row>
                    <xdr:rowOff>495300</xdr:rowOff>
                  </from>
                  <to>
                    <xdr:col>17</xdr:col>
                    <xdr:colOff>373380</xdr:colOff>
                    <xdr:row>9</xdr:row>
                    <xdr:rowOff>15240</xdr:rowOff>
                  </to>
                </anchor>
              </controlPr>
            </control>
          </mc:Choice>
        </mc:AlternateContent>
        <mc:AlternateContent xmlns:mc="http://schemas.openxmlformats.org/markup-compatibility/2006">
          <mc:Choice Requires="x14">
            <control shapeId="2684" r:id="rId484" name="Check Box 636">
              <controlPr defaultSize="0" autoFill="0" autoLine="0" autoPict="0">
                <anchor moveWithCells="1">
                  <from>
                    <xdr:col>17</xdr:col>
                    <xdr:colOff>129540</xdr:colOff>
                    <xdr:row>8</xdr:row>
                    <xdr:rowOff>152400</xdr:rowOff>
                  </from>
                  <to>
                    <xdr:col>17</xdr:col>
                    <xdr:colOff>373380</xdr:colOff>
                    <xdr:row>10</xdr:row>
                    <xdr:rowOff>7620</xdr:rowOff>
                  </to>
                </anchor>
              </controlPr>
            </control>
          </mc:Choice>
        </mc:AlternateContent>
        <mc:AlternateContent xmlns:mc="http://schemas.openxmlformats.org/markup-compatibility/2006">
          <mc:Choice Requires="x14">
            <control shapeId="2685" r:id="rId485" name="Check Box 637">
              <controlPr defaultSize="0" autoFill="0" autoLine="0" autoPict="0">
                <anchor moveWithCells="1">
                  <from>
                    <xdr:col>17</xdr:col>
                    <xdr:colOff>114300</xdr:colOff>
                    <xdr:row>10</xdr:row>
                    <xdr:rowOff>7620</xdr:rowOff>
                  </from>
                  <to>
                    <xdr:col>17</xdr:col>
                    <xdr:colOff>358140</xdr:colOff>
                    <xdr:row>11</xdr:row>
                    <xdr:rowOff>22860</xdr:rowOff>
                  </to>
                </anchor>
              </controlPr>
            </control>
          </mc:Choice>
        </mc:AlternateContent>
        <mc:AlternateContent xmlns:mc="http://schemas.openxmlformats.org/markup-compatibility/2006">
          <mc:Choice Requires="x14">
            <control shapeId="2686" r:id="rId486" name="Check Box 638">
              <controlPr defaultSize="0" autoFill="0" autoLine="0" autoPict="0">
                <anchor moveWithCells="1">
                  <from>
                    <xdr:col>17</xdr:col>
                    <xdr:colOff>106680</xdr:colOff>
                    <xdr:row>10</xdr:row>
                    <xdr:rowOff>182880</xdr:rowOff>
                  </from>
                  <to>
                    <xdr:col>17</xdr:col>
                    <xdr:colOff>350520</xdr:colOff>
                    <xdr:row>12</xdr:row>
                    <xdr:rowOff>15240</xdr:rowOff>
                  </to>
                </anchor>
              </controlPr>
            </control>
          </mc:Choice>
        </mc:AlternateContent>
        <mc:AlternateContent xmlns:mc="http://schemas.openxmlformats.org/markup-compatibility/2006">
          <mc:Choice Requires="x14">
            <control shapeId="2687" r:id="rId487" name="Check Box 639">
              <controlPr defaultSize="0" autoFill="0" autoLine="0" autoPict="0">
                <anchor moveWithCells="1">
                  <from>
                    <xdr:col>17</xdr:col>
                    <xdr:colOff>114300</xdr:colOff>
                    <xdr:row>11</xdr:row>
                    <xdr:rowOff>129540</xdr:rowOff>
                  </from>
                  <to>
                    <xdr:col>17</xdr:col>
                    <xdr:colOff>358140</xdr:colOff>
                    <xdr:row>12</xdr:row>
                    <xdr:rowOff>144780</xdr:rowOff>
                  </to>
                </anchor>
              </controlPr>
            </control>
          </mc:Choice>
        </mc:AlternateContent>
        <mc:AlternateContent xmlns:mc="http://schemas.openxmlformats.org/markup-compatibility/2006">
          <mc:Choice Requires="x14">
            <control shapeId="2688" r:id="rId488" name="Check Box 640">
              <controlPr defaultSize="0" autoFill="0" autoLine="0" autoPict="0">
                <anchor moveWithCells="1">
                  <from>
                    <xdr:col>17</xdr:col>
                    <xdr:colOff>114300</xdr:colOff>
                    <xdr:row>12</xdr:row>
                    <xdr:rowOff>144780</xdr:rowOff>
                  </from>
                  <to>
                    <xdr:col>17</xdr:col>
                    <xdr:colOff>358140</xdr:colOff>
                    <xdr:row>14</xdr:row>
                    <xdr:rowOff>0</xdr:rowOff>
                  </to>
                </anchor>
              </controlPr>
            </control>
          </mc:Choice>
        </mc:AlternateContent>
        <mc:AlternateContent xmlns:mc="http://schemas.openxmlformats.org/markup-compatibility/2006">
          <mc:Choice Requires="x14">
            <control shapeId="2689" r:id="rId489" name="Check Box 641">
              <controlPr defaultSize="0" autoFill="0" autoLine="0" autoPict="0">
                <anchor moveWithCells="1">
                  <from>
                    <xdr:col>17</xdr:col>
                    <xdr:colOff>99060</xdr:colOff>
                    <xdr:row>13</xdr:row>
                    <xdr:rowOff>144780</xdr:rowOff>
                  </from>
                  <to>
                    <xdr:col>17</xdr:col>
                    <xdr:colOff>342900</xdr:colOff>
                    <xdr:row>15</xdr:row>
                    <xdr:rowOff>0</xdr:rowOff>
                  </to>
                </anchor>
              </controlPr>
            </control>
          </mc:Choice>
        </mc:AlternateContent>
        <mc:AlternateContent xmlns:mc="http://schemas.openxmlformats.org/markup-compatibility/2006">
          <mc:Choice Requires="x14">
            <control shapeId="2690" r:id="rId490" name="Check Box 642">
              <controlPr defaultSize="0" autoFill="0" autoLine="0" autoPict="0">
                <anchor moveWithCells="1">
                  <from>
                    <xdr:col>17</xdr:col>
                    <xdr:colOff>121920</xdr:colOff>
                    <xdr:row>14</xdr:row>
                    <xdr:rowOff>137160</xdr:rowOff>
                  </from>
                  <to>
                    <xdr:col>17</xdr:col>
                    <xdr:colOff>365760</xdr:colOff>
                    <xdr:row>15</xdr:row>
                    <xdr:rowOff>152400</xdr:rowOff>
                  </to>
                </anchor>
              </controlPr>
            </control>
          </mc:Choice>
        </mc:AlternateContent>
        <mc:AlternateContent xmlns:mc="http://schemas.openxmlformats.org/markup-compatibility/2006">
          <mc:Choice Requires="x14">
            <control shapeId="2691" r:id="rId491" name="Check Box 643">
              <controlPr defaultSize="0" autoFill="0" autoLine="0" autoPict="0">
                <anchor moveWithCells="1">
                  <from>
                    <xdr:col>17</xdr:col>
                    <xdr:colOff>114300</xdr:colOff>
                    <xdr:row>15</xdr:row>
                    <xdr:rowOff>144780</xdr:rowOff>
                  </from>
                  <to>
                    <xdr:col>17</xdr:col>
                    <xdr:colOff>358140</xdr:colOff>
                    <xdr:row>17</xdr:row>
                    <xdr:rowOff>0</xdr:rowOff>
                  </to>
                </anchor>
              </controlPr>
            </control>
          </mc:Choice>
        </mc:AlternateContent>
        <mc:AlternateContent xmlns:mc="http://schemas.openxmlformats.org/markup-compatibility/2006">
          <mc:Choice Requires="x14">
            <control shapeId="2692" r:id="rId492" name="Check Box 644">
              <controlPr defaultSize="0" autoFill="0" autoLine="0" autoPict="0">
                <anchor moveWithCells="1">
                  <from>
                    <xdr:col>17</xdr:col>
                    <xdr:colOff>99060</xdr:colOff>
                    <xdr:row>16</xdr:row>
                    <xdr:rowOff>144780</xdr:rowOff>
                  </from>
                  <to>
                    <xdr:col>17</xdr:col>
                    <xdr:colOff>342900</xdr:colOff>
                    <xdr:row>18</xdr:row>
                    <xdr:rowOff>0</xdr:rowOff>
                  </to>
                </anchor>
              </controlPr>
            </control>
          </mc:Choice>
        </mc:AlternateContent>
        <mc:AlternateContent xmlns:mc="http://schemas.openxmlformats.org/markup-compatibility/2006">
          <mc:Choice Requires="x14">
            <control shapeId="2693" r:id="rId493" name="Check Box 645">
              <controlPr defaultSize="0" autoFill="0" autoLine="0" autoPict="0">
                <anchor moveWithCells="1">
                  <from>
                    <xdr:col>17</xdr:col>
                    <xdr:colOff>114300</xdr:colOff>
                    <xdr:row>18</xdr:row>
                    <xdr:rowOff>7620</xdr:rowOff>
                  </from>
                  <to>
                    <xdr:col>17</xdr:col>
                    <xdr:colOff>358140</xdr:colOff>
                    <xdr:row>19</xdr:row>
                    <xdr:rowOff>22860</xdr:rowOff>
                  </to>
                </anchor>
              </controlPr>
            </control>
          </mc:Choice>
        </mc:AlternateContent>
        <mc:AlternateContent xmlns:mc="http://schemas.openxmlformats.org/markup-compatibility/2006">
          <mc:Choice Requires="x14">
            <control shapeId="2694" r:id="rId494" name="Check Box 646">
              <controlPr defaultSize="0" autoFill="0" autoLine="0" autoPict="0">
                <anchor moveWithCells="1">
                  <from>
                    <xdr:col>17</xdr:col>
                    <xdr:colOff>106680</xdr:colOff>
                    <xdr:row>19</xdr:row>
                    <xdr:rowOff>7620</xdr:rowOff>
                  </from>
                  <to>
                    <xdr:col>17</xdr:col>
                    <xdr:colOff>350520</xdr:colOff>
                    <xdr:row>20</xdr:row>
                    <xdr:rowOff>22860</xdr:rowOff>
                  </to>
                </anchor>
              </controlPr>
            </control>
          </mc:Choice>
        </mc:AlternateContent>
        <mc:AlternateContent xmlns:mc="http://schemas.openxmlformats.org/markup-compatibility/2006">
          <mc:Choice Requires="x14">
            <control shapeId="2695" r:id="rId495" name="Check Box 647">
              <controlPr defaultSize="0" autoFill="0" autoLine="0" autoPict="0">
                <anchor moveWithCells="1">
                  <from>
                    <xdr:col>17</xdr:col>
                    <xdr:colOff>121920</xdr:colOff>
                    <xdr:row>21</xdr:row>
                    <xdr:rowOff>137160</xdr:rowOff>
                  </from>
                  <to>
                    <xdr:col>17</xdr:col>
                    <xdr:colOff>365760</xdr:colOff>
                    <xdr:row>22</xdr:row>
                    <xdr:rowOff>152400</xdr:rowOff>
                  </to>
                </anchor>
              </controlPr>
            </control>
          </mc:Choice>
        </mc:AlternateContent>
        <mc:AlternateContent xmlns:mc="http://schemas.openxmlformats.org/markup-compatibility/2006">
          <mc:Choice Requires="x14">
            <control shapeId="2696" r:id="rId496" name="Check Box 648">
              <controlPr defaultSize="0" autoFill="0" autoLine="0" autoPict="0">
                <anchor moveWithCells="1">
                  <from>
                    <xdr:col>17</xdr:col>
                    <xdr:colOff>114300</xdr:colOff>
                    <xdr:row>20</xdr:row>
                    <xdr:rowOff>144780</xdr:rowOff>
                  </from>
                  <to>
                    <xdr:col>17</xdr:col>
                    <xdr:colOff>358140</xdr:colOff>
                    <xdr:row>22</xdr:row>
                    <xdr:rowOff>0</xdr:rowOff>
                  </to>
                </anchor>
              </controlPr>
            </control>
          </mc:Choice>
        </mc:AlternateContent>
        <mc:AlternateContent xmlns:mc="http://schemas.openxmlformats.org/markup-compatibility/2006">
          <mc:Choice Requires="x14">
            <control shapeId="2697" r:id="rId497" name="Check Box 649">
              <controlPr defaultSize="0" autoFill="0" autoLine="0" autoPict="0">
                <anchor moveWithCells="1">
                  <from>
                    <xdr:col>17</xdr:col>
                    <xdr:colOff>106680</xdr:colOff>
                    <xdr:row>19</xdr:row>
                    <xdr:rowOff>129540</xdr:rowOff>
                  </from>
                  <to>
                    <xdr:col>17</xdr:col>
                    <xdr:colOff>350520</xdr:colOff>
                    <xdr:row>20</xdr:row>
                    <xdr:rowOff>144780</xdr:rowOff>
                  </to>
                </anchor>
              </controlPr>
            </control>
          </mc:Choice>
        </mc:AlternateContent>
        <mc:AlternateContent xmlns:mc="http://schemas.openxmlformats.org/markup-compatibility/2006">
          <mc:Choice Requires="x14">
            <control shapeId="2698" r:id="rId498" name="Check Box 650">
              <controlPr locked="0" defaultSize="0" autoFill="0" autoLine="0" autoPict="0">
                <anchor moveWithCells="1">
                  <from>
                    <xdr:col>17</xdr:col>
                    <xdr:colOff>129540</xdr:colOff>
                    <xdr:row>7</xdr:row>
                    <xdr:rowOff>495300</xdr:rowOff>
                  </from>
                  <to>
                    <xdr:col>17</xdr:col>
                    <xdr:colOff>373380</xdr:colOff>
                    <xdr:row>9</xdr:row>
                    <xdr:rowOff>15240</xdr:rowOff>
                  </to>
                </anchor>
              </controlPr>
            </control>
          </mc:Choice>
        </mc:AlternateContent>
        <mc:AlternateContent xmlns:mc="http://schemas.openxmlformats.org/markup-compatibility/2006">
          <mc:Choice Requires="x14">
            <control shapeId="2699" r:id="rId499" name="Check Box 651">
              <controlPr locked="0" defaultSize="0" autoFill="0" autoLine="0" autoPict="0">
                <anchor moveWithCells="1">
                  <from>
                    <xdr:col>17</xdr:col>
                    <xdr:colOff>129540</xdr:colOff>
                    <xdr:row>8</xdr:row>
                    <xdr:rowOff>152400</xdr:rowOff>
                  </from>
                  <to>
                    <xdr:col>17</xdr:col>
                    <xdr:colOff>373380</xdr:colOff>
                    <xdr:row>10</xdr:row>
                    <xdr:rowOff>7620</xdr:rowOff>
                  </to>
                </anchor>
              </controlPr>
            </control>
          </mc:Choice>
        </mc:AlternateContent>
        <mc:AlternateContent xmlns:mc="http://schemas.openxmlformats.org/markup-compatibility/2006">
          <mc:Choice Requires="x14">
            <control shapeId="2700" r:id="rId500" name="Check Box 652">
              <controlPr locked="0" defaultSize="0" autoFill="0" autoLine="0" autoPict="0">
                <anchor moveWithCells="1">
                  <from>
                    <xdr:col>17</xdr:col>
                    <xdr:colOff>114300</xdr:colOff>
                    <xdr:row>10</xdr:row>
                    <xdr:rowOff>7620</xdr:rowOff>
                  </from>
                  <to>
                    <xdr:col>17</xdr:col>
                    <xdr:colOff>358140</xdr:colOff>
                    <xdr:row>11</xdr:row>
                    <xdr:rowOff>22860</xdr:rowOff>
                  </to>
                </anchor>
              </controlPr>
            </control>
          </mc:Choice>
        </mc:AlternateContent>
        <mc:AlternateContent xmlns:mc="http://schemas.openxmlformats.org/markup-compatibility/2006">
          <mc:Choice Requires="x14">
            <control shapeId="2701" r:id="rId501" name="Check Box 653">
              <controlPr locked="0" defaultSize="0" autoFill="0" autoLine="0" autoPict="0">
                <anchor moveWithCells="1">
                  <from>
                    <xdr:col>17</xdr:col>
                    <xdr:colOff>106680</xdr:colOff>
                    <xdr:row>10</xdr:row>
                    <xdr:rowOff>182880</xdr:rowOff>
                  </from>
                  <to>
                    <xdr:col>17</xdr:col>
                    <xdr:colOff>350520</xdr:colOff>
                    <xdr:row>12</xdr:row>
                    <xdr:rowOff>15240</xdr:rowOff>
                  </to>
                </anchor>
              </controlPr>
            </control>
          </mc:Choice>
        </mc:AlternateContent>
        <mc:AlternateContent xmlns:mc="http://schemas.openxmlformats.org/markup-compatibility/2006">
          <mc:Choice Requires="x14">
            <control shapeId="2702" r:id="rId502" name="Check Box 654">
              <controlPr locked="0" defaultSize="0" autoFill="0" autoLine="0" autoPict="0">
                <anchor moveWithCells="1">
                  <from>
                    <xdr:col>17</xdr:col>
                    <xdr:colOff>114300</xdr:colOff>
                    <xdr:row>11</xdr:row>
                    <xdr:rowOff>129540</xdr:rowOff>
                  </from>
                  <to>
                    <xdr:col>17</xdr:col>
                    <xdr:colOff>358140</xdr:colOff>
                    <xdr:row>12</xdr:row>
                    <xdr:rowOff>144780</xdr:rowOff>
                  </to>
                </anchor>
              </controlPr>
            </control>
          </mc:Choice>
        </mc:AlternateContent>
        <mc:AlternateContent xmlns:mc="http://schemas.openxmlformats.org/markup-compatibility/2006">
          <mc:Choice Requires="x14">
            <control shapeId="2703" r:id="rId503" name="Check Box 655">
              <controlPr locked="0" defaultSize="0" autoFill="0" autoLine="0" autoPict="0">
                <anchor moveWithCells="1">
                  <from>
                    <xdr:col>17</xdr:col>
                    <xdr:colOff>114300</xdr:colOff>
                    <xdr:row>12</xdr:row>
                    <xdr:rowOff>144780</xdr:rowOff>
                  </from>
                  <to>
                    <xdr:col>17</xdr:col>
                    <xdr:colOff>358140</xdr:colOff>
                    <xdr:row>14</xdr:row>
                    <xdr:rowOff>0</xdr:rowOff>
                  </to>
                </anchor>
              </controlPr>
            </control>
          </mc:Choice>
        </mc:AlternateContent>
        <mc:AlternateContent xmlns:mc="http://schemas.openxmlformats.org/markup-compatibility/2006">
          <mc:Choice Requires="x14">
            <control shapeId="2704" r:id="rId504" name="Check Box 656">
              <controlPr locked="0" defaultSize="0" autoFill="0" autoLine="0" autoPict="0">
                <anchor moveWithCells="1">
                  <from>
                    <xdr:col>17</xdr:col>
                    <xdr:colOff>99060</xdr:colOff>
                    <xdr:row>13</xdr:row>
                    <xdr:rowOff>144780</xdr:rowOff>
                  </from>
                  <to>
                    <xdr:col>17</xdr:col>
                    <xdr:colOff>342900</xdr:colOff>
                    <xdr:row>15</xdr:row>
                    <xdr:rowOff>0</xdr:rowOff>
                  </to>
                </anchor>
              </controlPr>
            </control>
          </mc:Choice>
        </mc:AlternateContent>
        <mc:AlternateContent xmlns:mc="http://schemas.openxmlformats.org/markup-compatibility/2006">
          <mc:Choice Requires="x14">
            <control shapeId="2705" r:id="rId505" name="Check Box 657">
              <controlPr locked="0" defaultSize="0" autoFill="0" autoLine="0" autoPict="0">
                <anchor moveWithCells="1">
                  <from>
                    <xdr:col>17</xdr:col>
                    <xdr:colOff>121920</xdr:colOff>
                    <xdr:row>14</xdr:row>
                    <xdr:rowOff>137160</xdr:rowOff>
                  </from>
                  <to>
                    <xdr:col>17</xdr:col>
                    <xdr:colOff>365760</xdr:colOff>
                    <xdr:row>15</xdr:row>
                    <xdr:rowOff>152400</xdr:rowOff>
                  </to>
                </anchor>
              </controlPr>
            </control>
          </mc:Choice>
        </mc:AlternateContent>
        <mc:AlternateContent xmlns:mc="http://schemas.openxmlformats.org/markup-compatibility/2006">
          <mc:Choice Requires="x14">
            <control shapeId="2706" r:id="rId506" name="Check Box 658">
              <controlPr locked="0" defaultSize="0" autoFill="0" autoLine="0" autoPict="0">
                <anchor moveWithCells="1">
                  <from>
                    <xdr:col>17</xdr:col>
                    <xdr:colOff>114300</xdr:colOff>
                    <xdr:row>15</xdr:row>
                    <xdr:rowOff>144780</xdr:rowOff>
                  </from>
                  <to>
                    <xdr:col>17</xdr:col>
                    <xdr:colOff>358140</xdr:colOff>
                    <xdr:row>17</xdr:row>
                    <xdr:rowOff>0</xdr:rowOff>
                  </to>
                </anchor>
              </controlPr>
            </control>
          </mc:Choice>
        </mc:AlternateContent>
        <mc:AlternateContent xmlns:mc="http://schemas.openxmlformats.org/markup-compatibility/2006">
          <mc:Choice Requires="x14">
            <control shapeId="2707" r:id="rId507" name="Check Box 659">
              <controlPr locked="0" defaultSize="0" autoFill="0" autoLine="0" autoPict="0">
                <anchor moveWithCells="1">
                  <from>
                    <xdr:col>17</xdr:col>
                    <xdr:colOff>99060</xdr:colOff>
                    <xdr:row>16</xdr:row>
                    <xdr:rowOff>144780</xdr:rowOff>
                  </from>
                  <to>
                    <xdr:col>17</xdr:col>
                    <xdr:colOff>342900</xdr:colOff>
                    <xdr:row>18</xdr:row>
                    <xdr:rowOff>0</xdr:rowOff>
                  </to>
                </anchor>
              </controlPr>
            </control>
          </mc:Choice>
        </mc:AlternateContent>
        <mc:AlternateContent xmlns:mc="http://schemas.openxmlformats.org/markup-compatibility/2006">
          <mc:Choice Requires="x14">
            <control shapeId="2708" r:id="rId508" name="Check Box 660">
              <controlPr locked="0" defaultSize="0" autoFill="0" autoLine="0" autoPict="0">
                <anchor moveWithCells="1">
                  <from>
                    <xdr:col>17</xdr:col>
                    <xdr:colOff>114300</xdr:colOff>
                    <xdr:row>18</xdr:row>
                    <xdr:rowOff>7620</xdr:rowOff>
                  </from>
                  <to>
                    <xdr:col>17</xdr:col>
                    <xdr:colOff>358140</xdr:colOff>
                    <xdr:row>19</xdr:row>
                    <xdr:rowOff>22860</xdr:rowOff>
                  </to>
                </anchor>
              </controlPr>
            </control>
          </mc:Choice>
        </mc:AlternateContent>
        <mc:AlternateContent xmlns:mc="http://schemas.openxmlformats.org/markup-compatibility/2006">
          <mc:Choice Requires="x14">
            <control shapeId="2709" r:id="rId509" name="Check Box 661">
              <controlPr locked="0" defaultSize="0" autoFill="0" autoLine="0" autoPict="0">
                <anchor moveWithCells="1">
                  <from>
                    <xdr:col>17</xdr:col>
                    <xdr:colOff>106680</xdr:colOff>
                    <xdr:row>19</xdr:row>
                    <xdr:rowOff>7620</xdr:rowOff>
                  </from>
                  <to>
                    <xdr:col>17</xdr:col>
                    <xdr:colOff>350520</xdr:colOff>
                    <xdr:row>20</xdr:row>
                    <xdr:rowOff>22860</xdr:rowOff>
                  </to>
                </anchor>
              </controlPr>
            </control>
          </mc:Choice>
        </mc:AlternateContent>
        <mc:AlternateContent xmlns:mc="http://schemas.openxmlformats.org/markup-compatibility/2006">
          <mc:Choice Requires="x14">
            <control shapeId="2710" r:id="rId510" name="Check Box 662">
              <controlPr locked="0" defaultSize="0" autoFill="0" autoLine="0" autoPict="0">
                <anchor moveWithCells="1">
                  <from>
                    <xdr:col>17</xdr:col>
                    <xdr:colOff>121920</xdr:colOff>
                    <xdr:row>21</xdr:row>
                    <xdr:rowOff>137160</xdr:rowOff>
                  </from>
                  <to>
                    <xdr:col>17</xdr:col>
                    <xdr:colOff>365760</xdr:colOff>
                    <xdr:row>22</xdr:row>
                    <xdr:rowOff>152400</xdr:rowOff>
                  </to>
                </anchor>
              </controlPr>
            </control>
          </mc:Choice>
        </mc:AlternateContent>
        <mc:AlternateContent xmlns:mc="http://schemas.openxmlformats.org/markup-compatibility/2006">
          <mc:Choice Requires="x14">
            <control shapeId="2711" r:id="rId511" name="Check Box 663">
              <controlPr locked="0" defaultSize="0" autoFill="0" autoLine="0" autoPict="0">
                <anchor moveWithCells="1">
                  <from>
                    <xdr:col>17</xdr:col>
                    <xdr:colOff>114300</xdr:colOff>
                    <xdr:row>20</xdr:row>
                    <xdr:rowOff>144780</xdr:rowOff>
                  </from>
                  <to>
                    <xdr:col>17</xdr:col>
                    <xdr:colOff>358140</xdr:colOff>
                    <xdr:row>22</xdr:row>
                    <xdr:rowOff>0</xdr:rowOff>
                  </to>
                </anchor>
              </controlPr>
            </control>
          </mc:Choice>
        </mc:AlternateContent>
        <mc:AlternateContent xmlns:mc="http://schemas.openxmlformats.org/markup-compatibility/2006">
          <mc:Choice Requires="x14">
            <control shapeId="2712" r:id="rId512" name="Check Box 664">
              <controlPr locked="0" defaultSize="0" autoFill="0" autoLine="0" autoPict="0">
                <anchor moveWithCells="1">
                  <from>
                    <xdr:col>17</xdr:col>
                    <xdr:colOff>106680</xdr:colOff>
                    <xdr:row>19</xdr:row>
                    <xdr:rowOff>129540</xdr:rowOff>
                  </from>
                  <to>
                    <xdr:col>17</xdr:col>
                    <xdr:colOff>350520</xdr:colOff>
                    <xdr:row>20</xdr:row>
                    <xdr:rowOff>144780</xdr:rowOff>
                  </to>
                </anchor>
              </controlPr>
            </control>
          </mc:Choice>
        </mc:AlternateContent>
        <mc:AlternateContent xmlns:mc="http://schemas.openxmlformats.org/markup-compatibility/2006">
          <mc:Choice Requires="x14">
            <control shapeId="2713" r:id="rId513" name="Check Box 665">
              <controlPr defaultSize="0" autoFill="0" autoLine="0" autoPict="0">
                <anchor moveWithCells="1">
                  <from>
                    <xdr:col>18</xdr:col>
                    <xdr:colOff>129540</xdr:colOff>
                    <xdr:row>7</xdr:row>
                    <xdr:rowOff>495300</xdr:rowOff>
                  </from>
                  <to>
                    <xdr:col>18</xdr:col>
                    <xdr:colOff>373380</xdr:colOff>
                    <xdr:row>9</xdr:row>
                    <xdr:rowOff>15240</xdr:rowOff>
                  </to>
                </anchor>
              </controlPr>
            </control>
          </mc:Choice>
        </mc:AlternateContent>
        <mc:AlternateContent xmlns:mc="http://schemas.openxmlformats.org/markup-compatibility/2006">
          <mc:Choice Requires="x14">
            <control shapeId="2714" r:id="rId514" name="Check Box 666">
              <controlPr defaultSize="0" autoFill="0" autoLine="0" autoPict="0">
                <anchor moveWithCells="1">
                  <from>
                    <xdr:col>18</xdr:col>
                    <xdr:colOff>129540</xdr:colOff>
                    <xdr:row>8</xdr:row>
                    <xdr:rowOff>152400</xdr:rowOff>
                  </from>
                  <to>
                    <xdr:col>18</xdr:col>
                    <xdr:colOff>373380</xdr:colOff>
                    <xdr:row>10</xdr:row>
                    <xdr:rowOff>7620</xdr:rowOff>
                  </to>
                </anchor>
              </controlPr>
            </control>
          </mc:Choice>
        </mc:AlternateContent>
        <mc:AlternateContent xmlns:mc="http://schemas.openxmlformats.org/markup-compatibility/2006">
          <mc:Choice Requires="x14">
            <control shapeId="2715" r:id="rId515" name="Check Box 667">
              <controlPr defaultSize="0" autoFill="0" autoLine="0" autoPict="0">
                <anchor moveWithCells="1">
                  <from>
                    <xdr:col>18</xdr:col>
                    <xdr:colOff>114300</xdr:colOff>
                    <xdr:row>10</xdr:row>
                    <xdr:rowOff>7620</xdr:rowOff>
                  </from>
                  <to>
                    <xdr:col>18</xdr:col>
                    <xdr:colOff>358140</xdr:colOff>
                    <xdr:row>11</xdr:row>
                    <xdr:rowOff>22860</xdr:rowOff>
                  </to>
                </anchor>
              </controlPr>
            </control>
          </mc:Choice>
        </mc:AlternateContent>
        <mc:AlternateContent xmlns:mc="http://schemas.openxmlformats.org/markup-compatibility/2006">
          <mc:Choice Requires="x14">
            <control shapeId="2716" r:id="rId516" name="Check Box 668">
              <controlPr defaultSize="0" autoFill="0" autoLine="0" autoPict="0">
                <anchor moveWithCells="1">
                  <from>
                    <xdr:col>18</xdr:col>
                    <xdr:colOff>106680</xdr:colOff>
                    <xdr:row>10</xdr:row>
                    <xdr:rowOff>182880</xdr:rowOff>
                  </from>
                  <to>
                    <xdr:col>18</xdr:col>
                    <xdr:colOff>350520</xdr:colOff>
                    <xdr:row>12</xdr:row>
                    <xdr:rowOff>15240</xdr:rowOff>
                  </to>
                </anchor>
              </controlPr>
            </control>
          </mc:Choice>
        </mc:AlternateContent>
        <mc:AlternateContent xmlns:mc="http://schemas.openxmlformats.org/markup-compatibility/2006">
          <mc:Choice Requires="x14">
            <control shapeId="2717" r:id="rId517" name="Check Box 669">
              <controlPr defaultSize="0" autoFill="0" autoLine="0" autoPict="0">
                <anchor moveWithCells="1">
                  <from>
                    <xdr:col>18</xdr:col>
                    <xdr:colOff>114300</xdr:colOff>
                    <xdr:row>11</xdr:row>
                    <xdr:rowOff>129540</xdr:rowOff>
                  </from>
                  <to>
                    <xdr:col>18</xdr:col>
                    <xdr:colOff>358140</xdr:colOff>
                    <xdr:row>12</xdr:row>
                    <xdr:rowOff>144780</xdr:rowOff>
                  </to>
                </anchor>
              </controlPr>
            </control>
          </mc:Choice>
        </mc:AlternateContent>
        <mc:AlternateContent xmlns:mc="http://schemas.openxmlformats.org/markup-compatibility/2006">
          <mc:Choice Requires="x14">
            <control shapeId="2718" r:id="rId518" name="Check Box 670">
              <controlPr defaultSize="0" autoFill="0" autoLine="0" autoPict="0">
                <anchor moveWithCells="1">
                  <from>
                    <xdr:col>18</xdr:col>
                    <xdr:colOff>114300</xdr:colOff>
                    <xdr:row>12</xdr:row>
                    <xdr:rowOff>144780</xdr:rowOff>
                  </from>
                  <to>
                    <xdr:col>18</xdr:col>
                    <xdr:colOff>358140</xdr:colOff>
                    <xdr:row>14</xdr:row>
                    <xdr:rowOff>0</xdr:rowOff>
                  </to>
                </anchor>
              </controlPr>
            </control>
          </mc:Choice>
        </mc:AlternateContent>
        <mc:AlternateContent xmlns:mc="http://schemas.openxmlformats.org/markup-compatibility/2006">
          <mc:Choice Requires="x14">
            <control shapeId="2719" r:id="rId519" name="Check Box 671">
              <controlPr defaultSize="0" autoFill="0" autoLine="0" autoPict="0">
                <anchor moveWithCells="1">
                  <from>
                    <xdr:col>18</xdr:col>
                    <xdr:colOff>99060</xdr:colOff>
                    <xdr:row>13</xdr:row>
                    <xdr:rowOff>144780</xdr:rowOff>
                  </from>
                  <to>
                    <xdr:col>18</xdr:col>
                    <xdr:colOff>342900</xdr:colOff>
                    <xdr:row>15</xdr:row>
                    <xdr:rowOff>0</xdr:rowOff>
                  </to>
                </anchor>
              </controlPr>
            </control>
          </mc:Choice>
        </mc:AlternateContent>
        <mc:AlternateContent xmlns:mc="http://schemas.openxmlformats.org/markup-compatibility/2006">
          <mc:Choice Requires="x14">
            <control shapeId="2720" r:id="rId520" name="Check Box 672">
              <controlPr defaultSize="0" autoFill="0" autoLine="0" autoPict="0">
                <anchor moveWithCells="1">
                  <from>
                    <xdr:col>18</xdr:col>
                    <xdr:colOff>121920</xdr:colOff>
                    <xdr:row>14</xdr:row>
                    <xdr:rowOff>137160</xdr:rowOff>
                  </from>
                  <to>
                    <xdr:col>18</xdr:col>
                    <xdr:colOff>365760</xdr:colOff>
                    <xdr:row>15</xdr:row>
                    <xdr:rowOff>152400</xdr:rowOff>
                  </to>
                </anchor>
              </controlPr>
            </control>
          </mc:Choice>
        </mc:AlternateContent>
        <mc:AlternateContent xmlns:mc="http://schemas.openxmlformats.org/markup-compatibility/2006">
          <mc:Choice Requires="x14">
            <control shapeId="2721" r:id="rId521" name="Check Box 673">
              <controlPr defaultSize="0" autoFill="0" autoLine="0" autoPict="0">
                <anchor moveWithCells="1">
                  <from>
                    <xdr:col>18</xdr:col>
                    <xdr:colOff>114300</xdr:colOff>
                    <xdr:row>15</xdr:row>
                    <xdr:rowOff>144780</xdr:rowOff>
                  </from>
                  <to>
                    <xdr:col>18</xdr:col>
                    <xdr:colOff>358140</xdr:colOff>
                    <xdr:row>17</xdr:row>
                    <xdr:rowOff>0</xdr:rowOff>
                  </to>
                </anchor>
              </controlPr>
            </control>
          </mc:Choice>
        </mc:AlternateContent>
        <mc:AlternateContent xmlns:mc="http://schemas.openxmlformats.org/markup-compatibility/2006">
          <mc:Choice Requires="x14">
            <control shapeId="2722" r:id="rId522" name="Check Box 674">
              <controlPr defaultSize="0" autoFill="0" autoLine="0" autoPict="0">
                <anchor moveWithCells="1">
                  <from>
                    <xdr:col>18</xdr:col>
                    <xdr:colOff>99060</xdr:colOff>
                    <xdr:row>16</xdr:row>
                    <xdr:rowOff>144780</xdr:rowOff>
                  </from>
                  <to>
                    <xdr:col>18</xdr:col>
                    <xdr:colOff>342900</xdr:colOff>
                    <xdr:row>18</xdr:row>
                    <xdr:rowOff>0</xdr:rowOff>
                  </to>
                </anchor>
              </controlPr>
            </control>
          </mc:Choice>
        </mc:AlternateContent>
        <mc:AlternateContent xmlns:mc="http://schemas.openxmlformats.org/markup-compatibility/2006">
          <mc:Choice Requires="x14">
            <control shapeId="2723" r:id="rId523" name="Check Box 675">
              <controlPr defaultSize="0" autoFill="0" autoLine="0" autoPict="0">
                <anchor moveWithCells="1">
                  <from>
                    <xdr:col>18</xdr:col>
                    <xdr:colOff>114300</xdr:colOff>
                    <xdr:row>18</xdr:row>
                    <xdr:rowOff>7620</xdr:rowOff>
                  </from>
                  <to>
                    <xdr:col>18</xdr:col>
                    <xdr:colOff>358140</xdr:colOff>
                    <xdr:row>19</xdr:row>
                    <xdr:rowOff>22860</xdr:rowOff>
                  </to>
                </anchor>
              </controlPr>
            </control>
          </mc:Choice>
        </mc:AlternateContent>
        <mc:AlternateContent xmlns:mc="http://schemas.openxmlformats.org/markup-compatibility/2006">
          <mc:Choice Requires="x14">
            <control shapeId="2724" r:id="rId524" name="Check Box 676">
              <controlPr defaultSize="0" autoFill="0" autoLine="0" autoPict="0">
                <anchor moveWithCells="1">
                  <from>
                    <xdr:col>18</xdr:col>
                    <xdr:colOff>106680</xdr:colOff>
                    <xdr:row>19</xdr:row>
                    <xdr:rowOff>7620</xdr:rowOff>
                  </from>
                  <to>
                    <xdr:col>18</xdr:col>
                    <xdr:colOff>350520</xdr:colOff>
                    <xdr:row>20</xdr:row>
                    <xdr:rowOff>22860</xdr:rowOff>
                  </to>
                </anchor>
              </controlPr>
            </control>
          </mc:Choice>
        </mc:AlternateContent>
        <mc:AlternateContent xmlns:mc="http://schemas.openxmlformats.org/markup-compatibility/2006">
          <mc:Choice Requires="x14">
            <control shapeId="2725" r:id="rId525" name="Check Box 677">
              <controlPr defaultSize="0" autoFill="0" autoLine="0" autoPict="0">
                <anchor moveWithCells="1">
                  <from>
                    <xdr:col>18</xdr:col>
                    <xdr:colOff>121920</xdr:colOff>
                    <xdr:row>21</xdr:row>
                    <xdr:rowOff>137160</xdr:rowOff>
                  </from>
                  <to>
                    <xdr:col>18</xdr:col>
                    <xdr:colOff>365760</xdr:colOff>
                    <xdr:row>22</xdr:row>
                    <xdr:rowOff>152400</xdr:rowOff>
                  </to>
                </anchor>
              </controlPr>
            </control>
          </mc:Choice>
        </mc:AlternateContent>
        <mc:AlternateContent xmlns:mc="http://schemas.openxmlformats.org/markup-compatibility/2006">
          <mc:Choice Requires="x14">
            <control shapeId="2726" r:id="rId526" name="Check Box 678">
              <controlPr defaultSize="0" autoFill="0" autoLine="0" autoPict="0">
                <anchor moveWithCells="1">
                  <from>
                    <xdr:col>18</xdr:col>
                    <xdr:colOff>114300</xdr:colOff>
                    <xdr:row>20</xdr:row>
                    <xdr:rowOff>144780</xdr:rowOff>
                  </from>
                  <to>
                    <xdr:col>18</xdr:col>
                    <xdr:colOff>358140</xdr:colOff>
                    <xdr:row>22</xdr:row>
                    <xdr:rowOff>0</xdr:rowOff>
                  </to>
                </anchor>
              </controlPr>
            </control>
          </mc:Choice>
        </mc:AlternateContent>
        <mc:AlternateContent xmlns:mc="http://schemas.openxmlformats.org/markup-compatibility/2006">
          <mc:Choice Requires="x14">
            <control shapeId="2727" r:id="rId527" name="Check Box 679">
              <controlPr defaultSize="0" autoFill="0" autoLine="0" autoPict="0">
                <anchor moveWithCells="1">
                  <from>
                    <xdr:col>18</xdr:col>
                    <xdr:colOff>106680</xdr:colOff>
                    <xdr:row>19</xdr:row>
                    <xdr:rowOff>129540</xdr:rowOff>
                  </from>
                  <to>
                    <xdr:col>18</xdr:col>
                    <xdr:colOff>350520</xdr:colOff>
                    <xdr:row>20</xdr:row>
                    <xdr:rowOff>144780</xdr:rowOff>
                  </to>
                </anchor>
              </controlPr>
            </control>
          </mc:Choice>
        </mc:AlternateContent>
        <mc:AlternateContent xmlns:mc="http://schemas.openxmlformats.org/markup-compatibility/2006">
          <mc:Choice Requires="x14">
            <control shapeId="2728" r:id="rId528" name="Check Box 680">
              <controlPr defaultSize="0" autoFill="0" autoLine="0" autoPict="0">
                <anchor moveWithCells="1">
                  <from>
                    <xdr:col>18</xdr:col>
                    <xdr:colOff>129540</xdr:colOff>
                    <xdr:row>7</xdr:row>
                    <xdr:rowOff>495300</xdr:rowOff>
                  </from>
                  <to>
                    <xdr:col>18</xdr:col>
                    <xdr:colOff>373380</xdr:colOff>
                    <xdr:row>9</xdr:row>
                    <xdr:rowOff>15240</xdr:rowOff>
                  </to>
                </anchor>
              </controlPr>
            </control>
          </mc:Choice>
        </mc:AlternateContent>
        <mc:AlternateContent xmlns:mc="http://schemas.openxmlformats.org/markup-compatibility/2006">
          <mc:Choice Requires="x14">
            <control shapeId="2729" r:id="rId529" name="Check Box 681">
              <controlPr defaultSize="0" autoFill="0" autoLine="0" autoPict="0">
                <anchor moveWithCells="1">
                  <from>
                    <xdr:col>18</xdr:col>
                    <xdr:colOff>129540</xdr:colOff>
                    <xdr:row>8</xdr:row>
                    <xdr:rowOff>152400</xdr:rowOff>
                  </from>
                  <to>
                    <xdr:col>18</xdr:col>
                    <xdr:colOff>373380</xdr:colOff>
                    <xdr:row>10</xdr:row>
                    <xdr:rowOff>7620</xdr:rowOff>
                  </to>
                </anchor>
              </controlPr>
            </control>
          </mc:Choice>
        </mc:AlternateContent>
        <mc:AlternateContent xmlns:mc="http://schemas.openxmlformats.org/markup-compatibility/2006">
          <mc:Choice Requires="x14">
            <control shapeId="2730" r:id="rId530" name="Check Box 682">
              <controlPr defaultSize="0" autoFill="0" autoLine="0" autoPict="0">
                <anchor moveWithCells="1">
                  <from>
                    <xdr:col>18</xdr:col>
                    <xdr:colOff>114300</xdr:colOff>
                    <xdr:row>10</xdr:row>
                    <xdr:rowOff>7620</xdr:rowOff>
                  </from>
                  <to>
                    <xdr:col>18</xdr:col>
                    <xdr:colOff>358140</xdr:colOff>
                    <xdr:row>11</xdr:row>
                    <xdr:rowOff>22860</xdr:rowOff>
                  </to>
                </anchor>
              </controlPr>
            </control>
          </mc:Choice>
        </mc:AlternateContent>
        <mc:AlternateContent xmlns:mc="http://schemas.openxmlformats.org/markup-compatibility/2006">
          <mc:Choice Requires="x14">
            <control shapeId="2731" r:id="rId531" name="Check Box 683">
              <controlPr defaultSize="0" autoFill="0" autoLine="0" autoPict="0">
                <anchor moveWithCells="1">
                  <from>
                    <xdr:col>18</xdr:col>
                    <xdr:colOff>106680</xdr:colOff>
                    <xdr:row>10</xdr:row>
                    <xdr:rowOff>182880</xdr:rowOff>
                  </from>
                  <to>
                    <xdr:col>18</xdr:col>
                    <xdr:colOff>350520</xdr:colOff>
                    <xdr:row>12</xdr:row>
                    <xdr:rowOff>15240</xdr:rowOff>
                  </to>
                </anchor>
              </controlPr>
            </control>
          </mc:Choice>
        </mc:AlternateContent>
        <mc:AlternateContent xmlns:mc="http://schemas.openxmlformats.org/markup-compatibility/2006">
          <mc:Choice Requires="x14">
            <control shapeId="2732" r:id="rId532" name="Check Box 684">
              <controlPr defaultSize="0" autoFill="0" autoLine="0" autoPict="0">
                <anchor moveWithCells="1">
                  <from>
                    <xdr:col>18</xdr:col>
                    <xdr:colOff>114300</xdr:colOff>
                    <xdr:row>11</xdr:row>
                    <xdr:rowOff>129540</xdr:rowOff>
                  </from>
                  <to>
                    <xdr:col>18</xdr:col>
                    <xdr:colOff>358140</xdr:colOff>
                    <xdr:row>12</xdr:row>
                    <xdr:rowOff>144780</xdr:rowOff>
                  </to>
                </anchor>
              </controlPr>
            </control>
          </mc:Choice>
        </mc:AlternateContent>
        <mc:AlternateContent xmlns:mc="http://schemas.openxmlformats.org/markup-compatibility/2006">
          <mc:Choice Requires="x14">
            <control shapeId="2733" r:id="rId533" name="Check Box 685">
              <controlPr defaultSize="0" autoFill="0" autoLine="0" autoPict="0">
                <anchor moveWithCells="1">
                  <from>
                    <xdr:col>18</xdr:col>
                    <xdr:colOff>114300</xdr:colOff>
                    <xdr:row>12</xdr:row>
                    <xdr:rowOff>144780</xdr:rowOff>
                  </from>
                  <to>
                    <xdr:col>18</xdr:col>
                    <xdr:colOff>358140</xdr:colOff>
                    <xdr:row>14</xdr:row>
                    <xdr:rowOff>0</xdr:rowOff>
                  </to>
                </anchor>
              </controlPr>
            </control>
          </mc:Choice>
        </mc:AlternateContent>
        <mc:AlternateContent xmlns:mc="http://schemas.openxmlformats.org/markup-compatibility/2006">
          <mc:Choice Requires="x14">
            <control shapeId="2734" r:id="rId534" name="Check Box 686">
              <controlPr defaultSize="0" autoFill="0" autoLine="0" autoPict="0">
                <anchor moveWithCells="1">
                  <from>
                    <xdr:col>18</xdr:col>
                    <xdr:colOff>99060</xdr:colOff>
                    <xdr:row>13</xdr:row>
                    <xdr:rowOff>144780</xdr:rowOff>
                  </from>
                  <to>
                    <xdr:col>18</xdr:col>
                    <xdr:colOff>342900</xdr:colOff>
                    <xdr:row>15</xdr:row>
                    <xdr:rowOff>0</xdr:rowOff>
                  </to>
                </anchor>
              </controlPr>
            </control>
          </mc:Choice>
        </mc:AlternateContent>
        <mc:AlternateContent xmlns:mc="http://schemas.openxmlformats.org/markup-compatibility/2006">
          <mc:Choice Requires="x14">
            <control shapeId="2735" r:id="rId535" name="Check Box 687">
              <controlPr defaultSize="0" autoFill="0" autoLine="0" autoPict="0">
                <anchor moveWithCells="1">
                  <from>
                    <xdr:col>18</xdr:col>
                    <xdr:colOff>121920</xdr:colOff>
                    <xdr:row>14</xdr:row>
                    <xdr:rowOff>137160</xdr:rowOff>
                  </from>
                  <to>
                    <xdr:col>18</xdr:col>
                    <xdr:colOff>365760</xdr:colOff>
                    <xdr:row>15</xdr:row>
                    <xdr:rowOff>152400</xdr:rowOff>
                  </to>
                </anchor>
              </controlPr>
            </control>
          </mc:Choice>
        </mc:AlternateContent>
        <mc:AlternateContent xmlns:mc="http://schemas.openxmlformats.org/markup-compatibility/2006">
          <mc:Choice Requires="x14">
            <control shapeId="2736" r:id="rId536" name="Check Box 688">
              <controlPr defaultSize="0" autoFill="0" autoLine="0" autoPict="0">
                <anchor moveWithCells="1">
                  <from>
                    <xdr:col>18</xdr:col>
                    <xdr:colOff>114300</xdr:colOff>
                    <xdr:row>15</xdr:row>
                    <xdr:rowOff>144780</xdr:rowOff>
                  </from>
                  <to>
                    <xdr:col>18</xdr:col>
                    <xdr:colOff>358140</xdr:colOff>
                    <xdr:row>17</xdr:row>
                    <xdr:rowOff>0</xdr:rowOff>
                  </to>
                </anchor>
              </controlPr>
            </control>
          </mc:Choice>
        </mc:AlternateContent>
        <mc:AlternateContent xmlns:mc="http://schemas.openxmlformats.org/markup-compatibility/2006">
          <mc:Choice Requires="x14">
            <control shapeId="2737" r:id="rId537" name="Check Box 689">
              <controlPr defaultSize="0" autoFill="0" autoLine="0" autoPict="0">
                <anchor moveWithCells="1">
                  <from>
                    <xdr:col>18</xdr:col>
                    <xdr:colOff>99060</xdr:colOff>
                    <xdr:row>16</xdr:row>
                    <xdr:rowOff>144780</xdr:rowOff>
                  </from>
                  <to>
                    <xdr:col>18</xdr:col>
                    <xdr:colOff>342900</xdr:colOff>
                    <xdr:row>18</xdr:row>
                    <xdr:rowOff>0</xdr:rowOff>
                  </to>
                </anchor>
              </controlPr>
            </control>
          </mc:Choice>
        </mc:AlternateContent>
        <mc:AlternateContent xmlns:mc="http://schemas.openxmlformats.org/markup-compatibility/2006">
          <mc:Choice Requires="x14">
            <control shapeId="2738" r:id="rId538" name="Check Box 690">
              <controlPr defaultSize="0" autoFill="0" autoLine="0" autoPict="0">
                <anchor moveWithCells="1">
                  <from>
                    <xdr:col>18</xdr:col>
                    <xdr:colOff>114300</xdr:colOff>
                    <xdr:row>18</xdr:row>
                    <xdr:rowOff>7620</xdr:rowOff>
                  </from>
                  <to>
                    <xdr:col>18</xdr:col>
                    <xdr:colOff>358140</xdr:colOff>
                    <xdr:row>19</xdr:row>
                    <xdr:rowOff>22860</xdr:rowOff>
                  </to>
                </anchor>
              </controlPr>
            </control>
          </mc:Choice>
        </mc:AlternateContent>
        <mc:AlternateContent xmlns:mc="http://schemas.openxmlformats.org/markup-compatibility/2006">
          <mc:Choice Requires="x14">
            <control shapeId="2739" r:id="rId539" name="Check Box 691">
              <controlPr defaultSize="0" autoFill="0" autoLine="0" autoPict="0">
                <anchor moveWithCells="1">
                  <from>
                    <xdr:col>18</xdr:col>
                    <xdr:colOff>106680</xdr:colOff>
                    <xdr:row>19</xdr:row>
                    <xdr:rowOff>7620</xdr:rowOff>
                  </from>
                  <to>
                    <xdr:col>18</xdr:col>
                    <xdr:colOff>350520</xdr:colOff>
                    <xdr:row>20</xdr:row>
                    <xdr:rowOff>22860</xdr:rowOff>
                  </to>
                </anchor>
              </controlPr>
            </control>
          </mc:Choice>
        </mc:AlternateContent>
        <mc:AlternateContent xmlns:mc="http://schemas.openxmlformats.org/markup-compatibility/2006">
          <mc:Choice Requires="x14">
            <control shapeId="2740" r:id="rId540" name="Check Box 692">
              <controlPr defaultSize="0" autoFill="0" autoLine="0" autoPict="0">
                <anchor moveWithCells="1">
                  <from>
                    <xdr:col>18</xdr:col>
                    <xdr:colOff>121920</xdr:colOff>
                    <xdr:row>21</xdr:row>
                    <xdr:rowOff>137160</xdr:rowOff>
                  </from>
                  <to>
                    <xdr:col>18</xdr:col>
                    <xdr:colOff>365760</xdr:colOff>
                    <xdr:row>22</xdr:row>
                    <xdr:rowOff>152400</xdr:rowOff>
                  </to>
                </anchor>
              </controlPr>
            </control>
          </mc:Choice>
        </mc:AlternateContent>
        <mc:AlternateContent xmlns:mc="http://schemas.openxmlformats.org/markup-compatibility/2006">
          <mc:Choice Requires="x14">
            <control shapeId="2741" r:id="rId541" name="Check Box 693">
              <controlPr defaultSize="0" autoFill="0" autoLine="0" autoPict="0">
                <anchor moveWithCells="1">
                  <from>
                    <xdr:col>18</xdr:col>
                    <xdr:colOff>114300</xdr:colOff>
                    <xdr:row>20</xdr:row>
                    <xdr:rowOff>144780</xdr:rowOff>
                  </from>
                  <to>
                    <xdr:col>18</xdr:col>
                    <xdr:colOff>358140</xdr:colOff>
                    <xdr:row>22</xdr:row>
                    <xdr:rowOff>0</xdr:rowOff>
                  </to>
                </anchor>
              </controlPr>
            </control>
          </mc:Choice>
        </mc:AlternateContent>
        <mc:AlternateContent xmlns:mc="http://schemas.openxmlformats.org/markup-compatibility/2006">
          <mc:Choice Requires="x14">
            <control shapeId="2742" r:id="rId542" name="Check Box 694">
              <controlPr defaultSize="0" autoFill="0" autoLine="0" autoPict="0">
                <anchor moveWithCells="1">
                  <from>
                    <xdr:col>18</xdr:col>
                    <xdr:colOff>106680</xdr:colOff>
                    <xdr:row>19</xdr:row>
                    <xdr:rowOff>129540</xdr:rowOff>
                  </from>
                  <to>
                    <xdr:col>18</xdr:col>
                    <xdr:colOff>350520</xdr:colOff>
                    <xdr:row>20</xdr:row>
                    <xdr:rowOff>144780</xdr:rowOff>
                  </to>
                </anchor>
              </controlPr>
            </control>
          </mc:Choice>
        </mc:AlternateContent>
        <mc:AlternateContent xmlns:mc="http://schemas.openxmlformats.org/markup-compatibility/2006">
          <mc:Choice Requires="x14">
            <control shapeId="2743" r:id="rId543" name="Check Box 695">
              <controlPr defaultSize="0" autoFill="0" autoLine="0" autoPict="0">
                <anchor moveWithCells="1">
                  <from>
                    <xdr:col>18</xdr:col>
                    <xdr:colOff>129540</xdr:colOff>
                    <xdr:row>7</xdr:row>
                    <xdr:rowOff>495300</xdr:rowOff>
                  </from>
                  <to>
                    <xdr:col>18</xdr:col>
                    <xdr:colOff>373380</xdr:colOff>
                    <xdr:row>9</xdr:row>
                    <xdr:rowOff>15240</xdr:rowOff>
                  </to>
                </anchor>
              </controlPr>
            </control>
          </mc:Choice>
        </mc:AlternateContent>
        <mc:AlternateContent xmlns:mc="http://schemas.openxmlformats.org/markup-compatibility/2006">
          <mc:Choice Requires="x14">
            <control shapeId="2744" r:id="rId544" name="Check Box 696">
              <controlPr defaultSize="0" autoFill="0" autoLine="0" autoPict="0">
                <anchor moveWithCells="1">
                  <from>
                    <xdr:col>18</xdr:col>
                    <xdr:colOff>129540</xdr:colOff>
                    <xdr:row>8</xdr:row>
                    <xdr:rowOff>152400</xdr:rowOff>
                  </from>
                  <to>
                    <xdr:col>18</xdr:col>
                    <xdr:colOff>373380</xdr:colOff>
                    <xdr:row>10</xdr:row>
                    <xdr:rowOff>7620</xdr:rowOff>
                  </to>
                </anchor>
              </controlPr>
            </control>
          </mc:Choice>
        </mc:AlternateContent>
        <mc:AlternateContent xmlns:mc="http://schemas.openxmlformats.org/markup-compatibility/2006">
          <mc:Choice Requires="x14">
            <control shapeId="2745" r:id="rId545" name="Check Box 697">
              <controlPr defaultSize="0" autoFill="0" autoLine="0" autoPict="0">
                <anchor moveWithCells="1">
                  <from>
                    <xdr:col>18</xdr:col>
                    <xdr:colOff>114300</xdr:colOff>
                    <xdr:row>10</xdr:row>
                    <xdr:rowOff>7620</xdr:rowOff>
                  </from>
                  <to>
                    <xdr:col>18</xdr:col>
                    <xdr:colOff>358140</xdr:colOff>
                    <xdr:row>11</xdr:row>
                    <xdr:rowOff>22860</xdr:rowOff>
                  </to>
                </anchor>
              </controlPr>
            </control>
          </mc:Choice>
        </mc:AlternateContent>
        <mc:AlternateContent xmlns:mc="http://schemas.openxmlformats.org/markup-compatibility/2006">
          <mc:Choice Requires="x14">
            <control shapeId="2746" r:id="rId546" name="Check Box 698">
              <controlPr defaultSize="0" autoFill="0" autoLine="0" autoPict="0">
                <anchor moveWithCells="1">
                  <from>
                    <xdr:col>18</xdr:col>
                    <xdr:colOff>106680</xdr:colOff>
                    <xdr:row>10</xdr:row>
                    <xdr:rowOff>182880</xdr:rowOff>
                  </from>
                  <to>
                    <xdr:col>18</xdr:col>
                    <xdr:colOff>350520</xdr:colOff>
                    <xdr:row>12</xdr:row>
                    <xdr:rowOff>15240</xdr:rowOff>
                  </to>
                </anchor>
              </controlPr>
            </control>
          </mc:Choice>
        </mc:AlternateContent>
        <mc:AlternateContent xmlns:mc="http://schemas.openxmlformats.org/markup-compatibility/2006">
          <mc:Choice Requires="x14">
            <control shapeId="2747" r:id="rId547" name="Check Box 699">
              <controlPr defaultSize="0" autoFill="0" autoLine="0" autoPict="0">
                <anchor moveWithCells="1">
                  <from>
                    <xdr:col>18</xdr:col>
                    <xdr:colOff>114300</xdr:colOff>
                    <xdr:row>11</xdr:row>
                    <xdr:rowOff>129540</xdr:rowOff>
                  </from>
                  <to>
                    <xdr:col>18</xdr:col>
                    <xdr:colOff>358140</xdr:colOff>
                    <xdr:row>12</xdr:row>
                    <xdr:rowOff>144780</xdr:rowOff>
                  </to>
                </anchor>
              </controlPr>
            </control>
          </mc:Choice>
        </mc:AlternateContent>
        <mc:AlternateContent xmlns:mc="http://schemas.openxmlformats.org/markup-compatibility/2006">
          <mc:Choice Requires="x14">
            <control shapeId="2748" r:id="rId548" name="Check Box 700">
              <controlPr defaultSize="0" autoFill="0" autoLine="0" autoPict="0">
                <anchor moveWithCells="1">
                  <from>
                    <xdr:col>18</xdr:col>
                    <xdr:colOff>114300</xdr:colOff>
                    <xdr:row>12</xdr:row>
                    <xdr:rowOff>144780</xdr:rowOff>
                  </from>
                  <to>
                    <xdr:col>18</xdr:col>
                    <xdr:colOff>358140</xdr:colOff>
                    <xdr:row>14</xdr:row>
                    <xdr:rowOff>0</xdr:rowOff>
                  </to>
                </anchor>
              </controlPr>
            </control>
          </mc:Choice>
        </mc:AlternateContent>
        <mc:AlternateContent xmlns:mc="http://schemas.openxmlformats.org/markup-compatibility/2006">
          <mc:Choice Requires="x14">
            <control shapeId="2749" r:id="rId549" name="Check Box 701">
              <controlPr defaultSize="0" autoFill="0" autoLine="0" autoPict="0">
                <anchor moveWithCells="1">
                  <from>
                    <xdr:col>18</xdr:col>
                    <xdr:colOff>99060</xdr:colOff>
                    <xdr:row>13</xdr:row>
                    <xdr:rowOff>144780</xdr:rowOff>
                  </from>
                  <to>
                    <xdr:col>18</xdr:col>
                    <xdr:colOff>342900</xdr:colOff>
                    <xdr:row>15</xdr:row>
                    <xdr:rowOff>0</xdr:rowOff>
                  </to>
                </anchor>
              </controlPr>
            </control>
          </mc:Choice>
        </mc:AlternateContent>
        <mc:AlternateContent xmlns:mc="http://schemas.openxmlformats.org/markup-compatibility/2006">
          <mc:Choice Requires="x14">
            <control shapeId="2750" r:id="rId550" name="Check Box 702">
              <controlPr defaultSize="0" autoFill="0" autoLine="0" autoPict="0">
                <anchor moveWithCells="1">
                  <from>
                    <xdr:col>18</xdr:col>
                    <xdr:colOff>121920</xdr:colOff>
                    <xdr:row>14</xdr:row>
                    <xdr:rowOff>137160</xdr:rowOff>
                  </from>
                  <to>
                    <xdr:col>18</xdr:col>
                    <xdr:colOff>365760</xdr:colOff>
                    <xdr:row>15</xdr:row>
                    <xdr:rowOff>152400</xdr:rowOff>
                  </to>
                </anchor>
              </controlPr>
            </control>
          </mc:Choice>
        </mc:AlternateContent>
        <mc:AlternateContent xmlns:mc="http://schemas.openxmlformats.org/markup-compatibility/2006">
          <mc:Choice Requires="x14">
            <control shapeId="2751" r:id="rId551" name="Check Box 703">
              <controlPr defaultSize="0" autoFill="0" autoLine="0" autoPict="0">
                <anchor moveWithCells="1">
                  <from>
                    <xdr:col>18</xdr:col>
                    <xdr:colOff>114300</xdr:colOff>
                    <xdr:row>15</xdr:row>
                    <xdr:rowOff>144780</xdr:rowOff>
                  </from>
                  <to>
                    <xdr:col>18</xdr:col>
                    <xdr:colOff>358140</xdr:colOff>
                    <xdr:row>17</xdr:row>
                    <xdr:rowOff>0</xdr:rowOff>
                  </to>
                </anchor>
              </controlPr>
            </control>
          </mc:Choice>
        </mc:AlternateContent>
        <mc:AlternateContent xmlns:mc="http://schemas.openxmlformats.org/markup-compatibility/2006">
          <mc:Choice Requires="x14">
            <control shapeId="2752" r:id="rId552" name="Check Box 704">
              <controlPr defaultSize="0" autoFill="0" autoLine="0" autoPict="0">
                <anchor moveWithCells="1">
                  <from>
                    <xdr:col>18</xdr:col>
                    <xdr:colOff>99060</xdr:colOff>
                    <xdr:row>16</xdr:row>
                    <xdr:rowOff>144780</xdr:rowOff>
                  </from>
                  <to>
                    <xdr:col>18</xdr:col>
                    <xdr:colOff>342900</xdr:colOff>
                    <xdr:row>18</xdr:row>
                    <xdr:rowOff>0</xdr:rowOff>
                  </to>
                </anchor>
              </controlPr>
            </control>
          </mc:Choice>
        </mc:AlternateContent>
        <mc:AlternateContent xmlns:mc="http://schemas.openxmlformats.org/markup-compatibility/2006">
          <mc:Choice Requires="x14">
            <control shapeId="2753" r:id="rId553" name="Check Box 705">
              <controlPr defaultSize="0" autoFill="0" autoLine="0" autoPict="0">
                <anchor moveWithCells="1">
                  <from>
                    <xdr:col>18</xdr:col>
                    <xdr:colOff>114300</xdr:colOff>
                    <xdr:row>18</xdr:row>
                    <xdr:rowOff>7620</xdr:rowOff>
                  </from>
                  <to>
                    <xdr:col>18</xdr:col>
                    <xdr:colOff>358140</xdr:colOff>
                    <xdr:row>19</xdr:row>
                    <xdr:rowOff>22860</xdr:rowOff>
                  </to>
                </anchor>
              </controlPr>
            </control>
          </mc:Choice>
        </mc:AlternateContent>
        <mc:AlternateContent xmlns:mc="http://schemas.openxmlformats.org/markup-compatibility/2006">
          <mc:Choice Requires="x14">
            <control shapeId="2754" r:id="rId554" name="Check Box 706">
              <controlPr defaultSize="0" autoFill="0" autoLine="0" autoPict="0">
                <anchor moveWithCells="1">
                  <from>
                    <xdr:col>18</xdr:col>
                    <xdr:colOff>106680</xdr:colOff>
                    <xdr:row>19</xdr:row>
                    <xdr:rowOff>7620</xdr:rowOff>
                  </from>
                  <to>
                    <xdr:col>18</xdr:col>
                    <xdr:colOff>350520</xdr:colOff>
                    <xdr:row>20</xdr:row>
                    <xdr:rowOff>22860</xdr:rowOff>
                  </to>
                </anchor>
              </controlPr>
            </control>
          </mc:Choice>
        </mc:AlternateContent>
        <mc:AlternateContent xmlns:mc="http://schemas.openxmlformats.org/markup-compatibility/2006">
          <mc:Choice Requires="x14">
            <control shapeId="2755" r:id="rId555" name="Check Box 707">
              <controlPr defaultSize="0" autoFill="0" autoLine="0" autoPict="0">
                <anchor moveWithCells="1">
                  <from>
                    <xdr:col>18</xdr:col>
                    <xdr:colOff>121920</xdr:colOff>
                    <xdr:row>21</xdr:row>
                    <xdr:rowOff>137160</xdr:rowOff>
                  </from>
                  <to>
                    <xdr:col>18</xdr:col>
                    <xdr:colOff>365760</xdr:colOff>
                    <xdr:row>22</xdr:row>
                    <xdr:rowOff>152400</xdr:rowOff>
                  </to>
                </anchor>
              </controlPr>
            </control>
          </mc:Choice>
        </mc:AlternateContent>
        <mc:AlternateContent xmlns:mc="http://schemas.openxmlformats.org/markup-compatibility/2006">
          <mc:Choice Requires="x14">
            <control shapeId="2756" r:id="rId556" name="Check Box 708">
              <controlPr defaultSize="0" autoFill="0" autoLine="0" autoPict="0">
                <anchor moveWithCells="1">
                  <from>
                    <xdr:col>18</xdr:col>
                    <xdr:colOff>114300</xdr:colOff>
                    <xdr:row>20</xdr:row>
                    <xdr:rowOff>144780</xdr:rowOff>
                  </from>
                  <to>
                    <xdr:col>18</xdr:col>
                    <xdr:colOff>358140</xdr:colOff>
                    <xdr:row>22</xdr:row>
                    <xdr:rowOff>0</xdr:rowOff>
                  </to>
                </anchor>
              </controlPr>
            </control>
          </mc:Choice>
        </mc:AlternateContent>
        <mc:AlternateContent xmlns:mc="http://schemas.openxmlformats.org/markup-compatibility/2006">
          <mc:Choice Requires="x14">
            <control shapeId="2757" r:id="rId557" name="Check Box 709">
              <controlPr defaultSize="0" autoFill="0" autoLine="0" autoPict="0">
                <anchor moveWithCells="1">
                  <from>
                    <xdr:col>18</xdr:col>
                    <xdr:colOff>106680</xdr:colOff>
                    <xdr:row>19</xdr:row>
                    <xdr:rowOff>129540</xdr:rowOff>
                  </from>
                  <to>
                    <xdr:col>18</xdr:col>
                    <xdr:colOff>350520</xdr:colOff>
                    <xdr:row>20</xdr:row>
                    <xdr:rowOff>144780</xdr:rowOff>
                  </to>
                </anchor>
              </controlPr>
            </control>
          </mc:Choice>
        </mc:AlternateContent>
        <mc:AlternateContent xmlns:mc="http://schemas.openxmlformats.org/markup-compatibility/2006">
          <mc:Choice Requires="x14">
            <control shapeId="2758" r:id="rId558" name="Check Box 710">
              <controlPr defaultSize="0" autoFill="0" autoLine="0" autoPict="0">
                <anchor moveWithCells="1">
                  <from>
                    <xdr:col>18</xdr:col>
                    <xdr:colOff>129540</xdr:colOff>
                    <xdr:row>7</xdr:row>
                    <xdr:rowOff>495300</xdr:rowOff>
                  </from>
                  <to>
                    <xdr:col>18</xdr:col>
                    <xdr:colOff>373380</xdr:colOff>
                    <xdr:row>9</xdr:row>
                    <xdr:rowOff>15240</xdr:rowOff>
                  </to>
                </anchor>
              </controlPr>
            </control>
          </mc:Choice>
        </mc:AlternateContent>
        <mc:AlternateContent xmlns:mc="http://schemas.openxmlformats.org/markup-compatibility/2006">
          <mc:Choice Requires="x14">
            <control shapeId="2759" r:id="rId559" name="Check Box 711">
              <controlPr defaultSize="0" autoFill="0" autoLine="0" autoPict="0">
                <anchor moveWithCells="1">
                  <from>
                    <xdr:col>18</xdr:col>
                    <xdr:colOff>129540</xdr:colOff>
                    <xdr:row>8</xdr:row>
                    <xdr:rowOff>152400</xdr:rowOff>
                  </from>
                  <to>
                    <xdr:col>18</xdr:col>
                    <xdr:colOff>373380</xdr:colOff>
                    <xdr:row>10</xdr:row>
                    <xdr:rowOff>7620</xdr:rowOff>
                  </to>
                </anchor>
              </controlPr>
            </control>
          </mc:Choice>
        </mc:AlternateContent>
        <mc:AlternateContent xmlns:mc="http://schemas.openxmlformats.org/markup-compatibility/2006">
          <mc:Choice Requires="x14">
            <control shapeId="2760" r:id="rId560" name="Check Box 712">
              <controlPr defaultSize="0" autoFill="0" autoLine="0" autoPict="0">
                <anchor moveWithCells="1">
                  <from>
                    <xdr:col>18</xdr:col>
                    <xdr:colOff>114300</xdr:colOff>
                    <xdr:row>10</xdr:row>
                    <xdr:rowOff>7620</xdr:rowOff>
                  </from>
                  <to>
                    <xdr:col>18</xdr:col>
                    <xdr:colOff>358140</xdr:colOff>
                    <xdr:row>11</xdr:row>
                    <xdr:rowOff>22860</xdr:rowOff>
                  </to>
                </anchor>
              </controlPr>
            </control>
          </mc:Choice>
        </mc:AlternateContent>
        <mc:AlternateContent xmlns:mc="http://schemas.openxmlformats.org/markup-compatibility/2006">
          <mc:Choice Requires="x14">
            <control shapeId="2761" r:id="rId561" name="Check Box 713">
              <controlPr defaultSize="0" autoFill="0" autoLine="0" autoPict="0">
                <anchor moveWithCells="1">
                  <from>
                    <xdr:col>18</xdr:col>
                    <xdr:colOff>106680</xdr:colOff>
                    <xdr:row>10</xdr:row>
                    <xdr:rowOff>182880</xdr:rowOff>
                  </from>
                  <to>
                    <xdr:col>18</xdr:col>
                    <xdr:colOff>350520</xdr:colOff>
                    <xdr:row>12</xdr:row>
                    <xdr:rowOff>15240</xdr:rowOff>
                  </to>
                </anchor>
              </controlPr>
            </control>
          </mc:Choice>
        </mc:AlternateContent>
        <mc:AlternateContent xmlns:mc="http://schemas.openxmlformats.org/markup-compatibility/2006">
          <mc:Choice Requires="x14">
            <control shapeId="2762" r:id="rId562" name="Check Box 714">
              <controlPr defaultSize="0" autoFill="0" autoLine="0" autoPict="0">
                <anchor moveWithCells="1">
                  <from>
                    <xdr:col>18</xdr:col>
                    <xdr:colOff>114300</xdr:colOff>
                    <xdr:row>11</xdr:row>
                    <xdr:rowOff>129540</xdr:rowOff>
                  </from>
                  <to>
                    <xdr:col>18</xdr:col>
                    <xdr:colOff>358140</xdr:colOff>
                    <xdr:row>12</xdr:row>
                    <xdr:rowOff>144780</xdr:rowOff>
                  </to>
                </anchor>
              </controlPr>
            </control>
          </mc:Choice>
        </mc:AlternateContent>
        <mc:AlternateContent xmlns:mc="http://schemas.openxmlformats.org/markup-compatibility/2006">
          <mc:Choice Requires="x14">
            <control shapeId="2763" r:id="rId563" name="Check Box 715">
              <controlPr defaultSize="0" autoFill="0" autoLine="0" autoPict="0">
                <anchor moveWithCells="1">
                  <from>
                    <xdr:col>18</xdr:col>
                    <xdr:colOff>114300</xdr:colOff>
                    <xdr:row>12</xdr:row>
                    <xdr:rowOff>144780</xdr:rowOff>
                  </from>
                  <to>
                    <xdr:col>18</xdr:col>
                    <xdr:colOff>358140</xdr:colOff>
                    <xdr:row>14</xdr:row>
                    <xdr:rowOff>0</xdr:rowOff>
                  </to>
                </anchor>
              </controlPr>
            </control>
          </mc:Choice>
        </mc:AlternateContent>
        <mc:AlternateContent xmlns:mc="http://schemas.openxmlformats.org/markup-compatibility/2006">
          <mc:Choice Requires="x14">
            <control shapeId="2764" r:id="rId564" name="Check Box 716">
              <controlPr defaultSize="0" autoFill="0" autoLine="0" autoPict="0">
                <anchor moveWithCells="1">
                  <from>
                    <xdr:col>18</xdr:col>
                    <xdr:colOff>99060</xdr:colOff>
                    <xdr:row>13</xdr:row>
                    <xdr:rowOff>144780</xdr:rowOff>
                  </from>
                  <to>
                    <xdr:col>18</xdr:col>
                    <xdr:colOff>342900</xdr:colOff>
                    <xdr:row>15</xdr:row>
                    <xdr:rowOff>0</xdr:rowOff>
                  </to>
                </anchor>
              </controlPr>
            </control>
          </mc:Choice>
        </mc:AlternateContent>
        <mc:AlternateContent xmlns:mc="http://schemas.openxmlformats.org/markup-compatibility/2006">
          <mc:Choice Requires="x14">
            <control shapeId="2765" r:id="rId565" name="Check Box 717">
              <controlPr defaultSize="0" autoFill="0" autoLine="0" autoPict="0">
                <anchor moveWithCells="1">
                  <from>
                    <xdr:col>18</xdr:col>
                    <xdr:colOff>121920</xdr:colOff>
                    <xdr:row>14</xdr:row>
                    <xdr:rowOff>137160</xdr:rowOff>
                  </from>
                  <to>
                    <xdr:col>18</xdr:col>
                    <xdr:colOff>365760</xdr:colOff>
                    <xdr:row>15</xdr:row>
                    <xdr:rowOff>152400</xdr:rowOff>
                  </to>
                </anchor>
              </controlPr>
            </control>
          </mc:Choice>
        </mc:AlternateContent>
        <mc:AlternateContent xmlns:mc="http://schemas.openxmlformats.org/markup-compatibility/2006">
          <mc:Choice Requires="x14">
            <control shapeId="2766" r:id="rId566" name="Check Box 718">
              <controlPr defaultSize="0" autoFill="0" autoLine="0" autoPict="0">
                <anchor moveWithCells="1">
                  <from>
                    <xdr:col>18</xdr:col>
                    <xdr:colOff>114300</xdr:colOff>
                    <xdr:row>15</xdr:row>
                    <xdr:rowOff>144780</xdr:rowOff>
                  </from>
                  <to>
                    <xdr:col>18</xdr:col>
                    <xdr:colOff>358140</xdr:colOff>
                    <xdr:row>17</xdr:row>
                    <xdr:rowOff>0</xdr:rowOff>
                  </to>
                </anchor>
              </controlPr>
            </control>
          </mc:Choice>
        </mc:AlternateContent>
        <mc:AlternateContent xmlns:mc="http://schemas.openxmlformats.org/markup-compatibility/2006">
          <mc:Choice Requires="x14">
            <control shapeId="2767" r:id="rId567" name="Check Box 719">
              <controlPr defaultSize="0" autoFill="0" autoLine="0" autoPict="0">
                <anchor moveWithCells="1">
                  <from>
                    <xdr:col>18</xdr:col>
                    <xdr:colOff>99060</xdr:colOff>
                    <xdr:row>16</xdr:row>
                    <xdr:rowOff>144780</xdr:rowOff>
                  </from>
                  <to>
                    <xdr:col>18</xdr:col>
                    <xdr:colOff>342900</xdr:colOff>
                    <xdr:row>18</xdr:row>
                    <xdr:rowOff>0</xdr:rowOff>
                  </to>
                </anchor>
              </controlPr>
            </control>
          </mc:Choice>
        </mc:AlternateContent>
        <mc:AlternateContent xmlns:mc="http://schemas.openxmlformats.org/markup-compatibility/2006">
          <mc:Choice Requires="x14">
            <control shapeId="2768" r:id="rId568" name="Check Box 720">
              <controlPr defaultSize="0" autoFill="0" autoLine="0" autoPict="0">
                <anchor moveWithCells="1">
                  <from>
                    <xdr:col>18</xdr:col>
                    <xdr:colOff>114300</xdr:colOff>
                    <xdr:row>18</xdr:row>
                    <xdr:rowOff>7620</xdr:rowOff>
                  </from>
                  <to>
                    <xdr:col>18</xdr:col>
                    <xdr:colOff>358140</xdr:colOff>
                    <xdr:row>19</xdr:row>
                    <xdr:rowOff>22860</xdr:rowOff>
                  </to>
                </anchor>
              </controlPr>
            </control>
          </mc:Choice>
        </mc:AlternateContent>
        <mc:AlternateContent xmlns:mc="http://schemas.openxmlformats.org/markup-compatibility/2006">
          <mc:Choice Requires="x14">
            <control shapeId="2769" r:id="rId569" name="Check Box 721">
              <controlPr defaultSize="0" autoFill="0" autoLine="0" autoPict="0">
                <anchor moveWithCells="1">
                  <from>
                    <xdr:col>18</xdr:col>
                    <xdr:colOff>106680</xdr:colOff>
                    <xdr:row>19</xdr:row>
                    <xdr:rowOff>7620</xdr:rowOff>
                  </from>
                  <to>
                    <xdr:col>18</xdr:col>
                    <xdr:colOff>350520</xdr:colOff>
                    <xdr:row>20</xdr:row>
                    <xdr:rowOff>22860</xdr:rowOff>
                  </to>
                </anchor>
              </controlPr>
            </control>
          </mc:Choice>
        </mc:AlternateContent>
        <mc:AlternateContent xmlns:mc="http://schemas.openxmlformats.org/markup-compatibility/2006">
          <mc:Choice Requires="x14">
            <control shapeId="2770" r:id="rId570" name="Check Box 722">
              <controlPr defaultSize="0" autoFill="0" autoLine="0" autoPict="0">
                <anchor moveWithCells="1">
                  <from>
                    <xdr:col>18</xdr:col>
                    <xdr:colOff>121920</xdr:colOff>
                    <xdr:row>21</xdr:row>
                    <xdr:rowOff>137160</xdr:rowOff>
                  </from>
                  <to>
                    <xdr:col>18</xdr:col>
                    <xdr:colOff>365760</xdr:colOff>
                    <xdr:row>22</xdr:row>
                    <xdr:rowOff>152400</xdr:rowOff>
                  </to>
                </anchor>
              </controlPr>
            </control>
          </mc:Choice>
        </mc:AlternateContent>
        <mc:AlternateContent xmlns:mc="http://schemas.openxmlformats.org/markup-compatibility/2006">
          <mc:Choice Requires="x14">
            <control shapeId="2771" r:id="rId571" name="Check Box 723">
              <controlPr defaultSize="0" autoFill="0" autoLine="0" autoPict="0">
                <anchor moveWithCells="1">
                  <from>
                    <xdr:col>18</xdr:col>
                    <xdr:colOff>114300</xdr:colOff>
                    <xdr:row>20</xdr:row>
                    <xdr:rowOff>144780</xdr:rowOff>
                  </from>
                  <to>
                    <xdr:col>18</xdr:col>
                    <xdr:colOff>358140</xdr:colOff>
                    <xdr:row>22</xdr:row>
                    <xdr:rowOff>0</xdr:rowOff>
                  </to>
                </anchor>
              </controlPr>
            </control>
          </mc:Choice>
        </mc:AlternateContent>
        <mc:AlternateContent xmlns:mc="http://schemas.openxmlformats.org/markup-compatibility/2006">
          <mc:Choice Requires="x14">
            <control shapeId="2772" r:id="rId572" name="Check Box 724">
              <controlPr defaultSize="0" autoFill="0" autoLine="0" autoPict="0">
                <anchor moveWithCells="1">
                  <from>
                    <xdr:col>18</xdr:col>
                    <xdr:colOff>106680</xdr:colOff>
                    <xdr:row>19</xdr:row>
                    <xdr:rowOff>129540</xdr:rowOff>
                  </from>
                  <to>
                    <xdr:col>18</xdr:col>
                    <xdr:colOff>350520</xdr:colOff>
                    <xdr:row>20</xdr:row>
                    <xdr:rowOff>144780</xdr:rowOff>
                  </to>
                </anchor>
              </controlPr>
            </control>
          </mc:Choice>
        </mc:AlternateContent>
        <mc:AlternateContent xmlns:mc="http://schemas.openxmlformats.org/markup-compatibility/2006">
          <mc:Choice Requires="x14">
            <control shapeId="2773" r:id="rId573" name="Check Box 725">
              <controlPr defaultSize="0" autoFill="0" autoLine="0" autoPict="0">
                <anchor moveWithCells="1">
                  <from>
                    <xdr:col>18</xdr:col>
                    <xdr:colOff>129540</xdr:colOff>
                    <xdr:row>7</xdr:row>
                    <xdr:rowOff>495300</xdr:rowOff>
                  </from>
                  <to>
                    <xdr:col>18</xdr:col>
                    <xdr:colOff>373380</xdr:colOff>
                    <xdr:row>9</xdr:row>
                    <xdr:rowOff>15240</xdr:rowOff>
                  </to>
                </anchor>
              </controlPr>
            </control>
          </mc:Choice>
        </mc:AlternateContent>
        <mc:AlternateContent xmlns:mc="http://schemas.openxmlformats.org/markup-compatibility/2006">
          <mc:Choice Requires="x14">
            <control shapeId="2774" r:id="rId574" name="Check Box 726">
              <controlPr defaultSize="0" autoFill="0" autoLine="0" autoPict="0">
                <anchor moveWithCells="1">
                  <from>
                    <xdr:col>18</xdr:col>
                    <xdr:colOff>129540</xdr:colOff>
                    <xdr:row>8</xdr:row>
                    <xdr:rowOff>152400</xdr:rowOff>
                  </from>
                  <to>
                    <xdr:col>18</xdr:col>
                    <xdr:colOff>373380</xdr:colOff>
                    <xdr:row>10</xdr:row>
                    <xdr:rowOff>7620</xdr:rowOff>
                  </to>
                </anchor>
              </controlPr>
            </control>
          </mc:Choice>
        </mc:AlternateContent>
        <mc:AlternateContent xmlns:mc="http://schemas.openxmlformats.org/markup-compatibility/2006">
          <mc:Choice Requires="x14">
            <control shapeId="2775" r:id="rId575" name="Check Box 727">
              <controlPr defaultSize="0" autoFill="0" autoLine="0" autoPict="0">
                <anchor moveWithCells="1">
                  <from>
                    <xdr:col>18</xdr:col>
                    <xdr:colOff>114300</xdr:colOff>
                    <xdr:row>10</xdr:row>
                    <xdr:rowOff>7620</xdr:rowOff>
                  </from>
                  <to>
                    <xdr:col>18</xdr:col>
                    <xdr:colOff>358140</xdr:colOff>
                    <xdr:row>11</xdr:row>
                    <xdr:rowOff>22860</xdr:rowOff>
                  </to>
                </anchor>
              </controlPr>
            </control>
          </mc:Choice>
        </mc:AlternateContent>
        <mc:AlternateContent xmlns:mc="http://schemas.openxmlformats.org/markup-compatibility/2006">
          <mc:Choice Requires="x14">
            <control shapeId="2776" r:id="rId576" name="Check Box 728">
              <controlPr defaultSize="0" autoFill="0" autoLine="0" autoPict="0">
                <anchor moveWithCells="1">
                  <from>
                    <xdr:col>18</xdr:col>
                    <xdr:colOff>106680</xdr:colOff>
                    <xdr:row>10</xdr:row>
                    <xdr:rowOff>182880</xdr:rowOff>
                  </from>
                  <to>
                    <xdr:col>18</xdr:col>
                    <xdr:colOff>350520</xdr:colOff>
                    <xdr:row>12</xdr:row>
                    <xdr:rowOff>15240</xdr:rowOff>
                  </to>
                </anchor>
              </controlPr>
            </control>
          </mc:Choice>
        </mc:AlternateContent>
        <mc:AlternateContent xmlns:mc="http://schemas.openxmlformats.org/markup-compatibility/2006">
          <mc:Choice Requires="x14">
            <control shapeId="2777" r:id="rId577" name="Check Box 729">
              <controlPr defaultSize="0" autoFill="0" autoLine="0" autoPict="0">
                <anchor moveWithCells="1">
                  <from>
                    <xdr:col>18</xdr:col>
                    <xdr:colOff>114300</xdr:colOff>
                    <xdr:row>11</xdr:row>
                    <xdr:rowOff>129540</xdr:rowOff>
                  </from>
                  <to>
                    <xdr:col>18</xdr:col>
                    <xdr:colOff>358140</xdr:colOff>
                    <xdr:row>12</xdr:row>
                    <xdr:rowOff>144780</xdr:rowOff>
                  </to>
                </anchor>
              </controlPr>
            </control>
          </mc:Choice>
        </mc:AlternateContent>
        <mc:AlternateContent xmlns:mc="http://schemas.openxmlformats.org/markup-compatibility/2006">
          <mc:Choice Requires="x14">
            <control shapeId="2778" r:id="rId578" name="Check Box 730">
              <controlPr defaultSize="0" autoFill="0" autoLine="0" autoPict="0">
                <anchor moveWithCells="1">
                  <from>
                    <xdr:col>18</xdr:col>
                    <xdr:colOff>114300</xdr:colOff>
                    <xdr:row>12</xdr:row>
                    <xdr:rowOff>144780</xdr:rowOff>
                  </from>
                  <to>
                    <xdr:col>18</xdr:col>
                    <xdr:colOff>358140</xdr:colOff>
                    <xdr:row>14</xdr:row>
                    <xdr:rowOff>0</xdr:rowOff>
                  </to>
                </anchor>
              </controlPr>
            </control>
          </mc:Choice>
        </mc:AlternateContent>
        <mc:AlternateContent xmlns:mc="http://schemas.openxmlformats.org/markup-compatibility/2006">
          <mc:Choice Requires="x14">
            <control shapeId="2779" r:id="rId579" name="Check Box 731">
              <controlPr defaultSize="0" autoFill="0" autoLine="0" autoPict="0">
                <anchor moveWithCells="1">
                  <from>
                    <xdr:col>18</xdr:col>
                    <xdr:colOff>99060</xdr:colOff>
                    <xdr:row>13</xdr:row>
                    <xdr:rowOff>144780</xdr:rowOff>
                  </from>
                  <to>
                    <xdr:col>18</xdr:col>
                    <xdr:colOff>342900</xdr:colOff>
                    <xdr:row>15</xdr:row>
                    <xdr:rowOff>0</xdr:rowOff>
                  </to>
                </anchor>
              </controlPr>
            </control>
          </mc:Choice>
        </mc:AlternateContent>
        <mc:AlternateContent xmlns:mc="http://schemas.openxmlformats.org/markup-compatibility/2006">
          <mc:Choice Requires="x14">
            <control shapeId="2780" r:id="rId580" name="Check Box 732">
              <controlPr defaultSize="0" autoFill="0" autoLine="0" autoPict="0">
                <anchor moveWithCells="1">
                  <from>
                    <xdr:col>18</xdr:col>
                    <xdr:colOff>121920</xdr:colOff>
                    <xdr:row>14</xdr:row>
                    <xdr:rowOff>137160</xdr:rowOff>
                  </from>
                  <to>
                    <xdr:col>18</xdr:col>
                    <xdr:colOff>365760</xdr:colOff>
                    <xdr:row>15</xdr:row>
                    <xdr:rowOff>152400</xdr:rowOff>
                  </to>
                </anchor>
              </controlPr>
            </control>
          </mc:Choice>
        </mc:AlternateContent>
        <mc:AlternateContent xmlns:mc="http://schemas.openxmlformats.org/markup-compatibility/2006">
          <mc:Choice Requires="x14">
            <control shapeId="2781" r:id="rId581" name="Check Box 733">
              <controlPr defaultSize="0" autoFill="0" autoLine="0" autoPict="0">
                <anchor moveWithCells="1">
                  <from>
                    <xdr:col>18</xdr:col>
                    <xdr:colOff>114300</xdr:colOff>
                    <xdr:row>15</xdr:row>
                    <xdr:rowOff>144780</xdr:rowOff>
                  </from>
                  <to>
                    <xdr:col>18</xdr:col>
                    <xdr:colOff>358140</xdr:colOff>
                    <xdr:row>17</xdr:row>
                    <xdr:rowOff>0</xdr:rowOff>
                  </to>
                </anchor>
              </controlPr>
            </control>
          </mc:Choice>
        </mc:AlternateContent>
        <mc:AlternateContent xmlns:mc="http://schemas.openxmlformats.org/markup-compatibility/2006">
          <mc:Choice Requires="x14">
            <control shapeId="2782" r:id="rId582" name="Check Box 734">
              <controlPr defaultSize="0" autoFill="0" autoLine="0" autoPict="0">
                <anchor moveWithCells="1">
                  <from>
                    <xdr:col>18</xdr:col>
                    <xdr:colOff>99060</xdr:colOff>
                    <xdr:row>16</xdr:row>
                    <xdr:rowOff>144780</xdr:rowOff>
                  </from>
                  <to>
                    <xdr:col>18</xdr:col>
                    <xdr:colOff>342900</xdr:colOff>
                    <xdr:row>18</xdr:row>
                    <xdr:rowOff>0</xdr:rowOff>
                  </to>
                </anchor>
              </controlPr>
            </control>
          </mc:Choice>
        </mc:AlternateContent>
        <mc:AlternateContent xmlns:mc="http://schemas.openxmlformats.org/markup-compatibility/2006">
          <mc:Choice Requires="x14">
            <control shapeId="2783" r:id="rId583" name="Check Box 735">
              <controlPr defaultSize="0" autoFill="0" autoLine="0" autoPict="0">
                <anchor moveWithCells="1">
                  <from>
                    <xdr:col>18</xdr:col>
                    <xdr:colOff>114300</xdr:colOff>
                    <xdr:row>18</xdr:row>
                    <xdr:rowOff>7620</xdr:rowOff>
                  </from>
                  <to>
                    <xdr:col>18</xdr:col>
                    <xdr:colOff>358140</xdr:colOff>
                    <xdr:row>19</xdr:row>
                    <xdr:rowOff>22860</xdr:rowOff>
                  </to>
                </anchor>
              </controlPr>
            </control>
          </mc:Choice>
        </mc:AlternateContent>
        <mc:AlternateContent xmlns:mc="http://schemas.openxmlformats.org/markup-compatibility/2006">
          <mc:Choice Requires="x14">
            <control shapeId="2784" r:id="rId584" name="Check Box 736">
              <controlPr defaultSize="0" autoFill="0" autoLine="0" autoPict="0">
                <anchor moveWithCells="1">
                  <from>
                    <xdr:col>18</xdr:col>
                    <xdr:colOff>106680</xdr:colOff>
                    <xdr:row>19</xdr:row>
                    <xdr:rowOff>7620</xdr:rowOff>
                  </from>
                  <to>
                    <xdr:col>18</xdr:col>
                    <xdr:colOff>350520</xdr:colOff>
                    <xdr:row>20</xdr:row>
                    <xdr:rowOff>22860</xdr:rowOff>
                  </to>
                </anchor>
              </controlPr>
            </control>
          </mc:Choice>
        </mc:AlternateContent>
        <mc:AlternateContent xmlns:mc="http://schemas.openxmlformats.org/markup-compatibility/2006">
          <mc:Choice Requires="x14">
            <control shapeId="2785" r:id="rId585" name="Check Box 737">
              <controlPr defaultSize="0" autoFill="0" autoLine="0" autoPict="0">
                <anchor moveWithCells="1">
                  <from>
                    <xdr:col>18</xdr:col>
                    <xdr:colOff>121920</xdr:colOff>
                    <xdr:row>21</xdr:row>
                    <xdr:rowOff>137160</xdr:rowOff>
                  </from>
                  <to>
                    <xdr:col>18</xdr:col>
                    <xdr:colOff>365760</xdr:colOff>
                    <xdr:row>22</xdr:row>
                    <xdr:rowOff>152400</xdr:rowOff>
                  </to>
                </anchor>
              </controlPr>
            </control>
          </mc:Choice>
        </mc:AlternateContent>
        <mc:AlternateContent xmlns:mc="http://schemas.openxmlformats.org/markup-compatibility/2006">
          <mc:Choice Requires="x14">
            <control shapeId="2786" r:id="rId586" name="Check Box 738">
              <controlPr defaultSize="0" autoFill="0" autoLine="0" autoPict="0">
                <anchor moveWithCells="1">
                  <from>
                    <xdr:col>18</xdr:col>
                    <xdr:colOff>114300</xdr:colOff>
                    <xdr:row>20</xdr:row>
                    <xdr:rowOff>144780</xdr:rowOff>
                  </from>
                  <to>
                    <xdr:col>18</xdr:col>
                    <xdr:colOff>358140</xdr:colOff>
                    <xdr:row>22</xdr:row>
                    <xdr:rowOff>0</xdr:rowOff>
                  </to>
                </anchor>
              </controlPr>
            </control>
          </mc:Choice>
        </mc:AlternateContent>
        <mc:AlternateContent xmlns:mc="http://schemas.openxmlformats.org/markup-compatibility/2006">
          <mc:Choice Requires="x14">
            <control shapeId="2787" r:id="rId587" name="Check Box 739">
              <controlPr defaultSize="0" autoFill="0" autoLine="0" autoPict="0">
                <anchor moveWithCells="1">
                  <from>
                    <xdr:col>18</xdr:col>
                    <xdr:colOff>106680</xdr:colOff>
                    <xdr:row>19</xdr:row>
                    <xdr:rowOff>129540</xdr:rowOff>
                  </from>
                  <to>
                    <xdr:col>18</xdr:col>
                    <xdr:colOff>350520</xdr:colOff>
                    <xdr:row>20</xdr:row>
                    <xdr:rowOff>144780</xdr:rowOff>
                  </to>
                </anchor>
              </controlPr>
            </control>
          </mc:Choice>
        </mc:AlternateContent>
        <mc:AlternateContent xmlns:mc="http://schemas.openxmlformats.org/markup-compatibility/2006">
          <mc:Choice Requires="x14">
            <control shapeId="2788" r:id="rId588" name="Check Box 740">
              <controlPr defaultSize="0" autoFill="0" autoLine="0" autoPict="0">
                <anchor moveWithCells="1">
                  <from>
                    <xdr:col>18</xdr:col>
                    <xdr:colOff>129540</xdr:colOff>
                    <xdr:row>7</xdr:row>
                    <xdr:rowOff>495300</xdr:rowOff>
                  </from>
                  <to>
                    <xdr:col>18</xdr:col>
                    <xdr:colOff>373380</xdr:colOff>
                    <xdr:row>9</xdr:row>
                    <xdr:rowOff>15240</xdr:rowOff>
                  </to>
                </anchor>
              </controlPr>
            </control>
          </mc:Choice>
        </mc:AlternateContent>
        <mc:AlternateContent xmlns:mc="http://schemas.openxmlformats.org/markup-compatibility/2006">
          <mc:Choice Requires="x14">
            <control shapeId="2789" r:id="rId589" name="Check Box 741">
              <controlPr defaultSize="0" autoFill="0" autoLine="0" autoPict="0">
                <anchor moveWithCells="1">
                  <from>
                    <xdr:col>18</xdr:col>
                    <xdr:colOff>129540</xdr:colOff>
                    <xdr:row>8</xdr:row>
                    <xdr:rowOff>152400</xdr:rowOff>
                  </from>
                  <to>
                    <xdr:col>18</xdr:col>
                    <xdr:colOff>373380</xdr:colOff>
                    <xdr:row>10</xdr:row>
                    <xdr:rowOff>7620</xdr:rowOff>
                  </to>
                </anchor>
              </controlPr>
            </control>
          </mc:Choice>
        </mc:AlternateContent>
        <mc:AlternateContent xmlns:mc="http://schemas.openxmlformats.org/markup-compatibility/2006">
          <mc:Choice Requires="x14">
            <control shapeId="2790" r:id="rId590" name="Check Box 742">
              <controlPr defaultSize="0" autoFill="0" autoLine="0" autoPict="0">
                <anchor moveWithCells="1">
                  <from>
                    <xdr:col>18</xdr:col>
                    <xdr:colOff>114300</xdr:colOff>
                    <xdr:row>10</xdr:row>
                    <xdr:rowOff>7620</xdr:rowOff>
                  </from>
                  <to>
                    <xdr:col>18</xdr:col>
                    <xdr:colOff>358140</xdr:colOff>
                    <xdr:row>11</xdr:row>
                    <xdr:rowOff>22860</xdr:rowOff>
                  </to>
                </anchor>
              </controlPr>
            </control>
          </mc:Choice>
        </mc:AlternateContent>
        <mc:AlternateContent xmlns:mc="http://schemas.openxmlformats.org/markup-compatibility/2006">
          <mc:Choice Requires="x14">
            <control shapeId="2791" r:id="rId591" name="Check Box 743">
              <controlPr defaultSize="0" autoFill="0" autoLine="0" autoPict="0">
                <anchor moveWithCells="1">
                  <from>
                    <xdr:col>18</xdr:col>
                    <xdr:colOff>106680</xdr:colOff>
                    <xdr:row>10</xdr:row>
                    <xdr:rowOff>182880</xdr:rowOff>
                  </from>
                  <to>
                    <xdr:col>18</xdr:col>
                    <xdr:colOff>350520</xdr:colOff>
                    <xdr:row>12</xdr:row>
                    <xdr:rowOff>15240</xdr:rowOff>
                  </to>
                </anchor>
              </controlPr>
            </control>
          </mc:Choice>
        </mc:AlternateContent>
        <mc:AlternateContent xmlns:mc="http://schemas.openxmlformats.org/markup-compatibility/2006">
          <mc:Choice Requires="x14">
            <control shapeId="2792" r:id="rId592" name="Check Box 744">
              <controlPr defaultSize="0" autoFill="0" autoLine="0" autoPict="0">
                <anchor moveWithCells="1">
                  <from>
                    <xdr:col>18</xdr:col>
                    <xdr:colOff>114300</xdr:colOff>
                    <xdr:row>11</xdr:row>
                    <xdr:rowOff>129540</xdr:rowOff>
                  </from>
                  <to>
                    <xdr:col>18</xdr:col>
                    <xdr:colOff>358140</xdr:colOff>
                    <xdr:row>12</xdr:row>
                    <xdr:rowOff>144780</xdr:rowOff>
                  </to>
                </anchor>
              </controlPr>
            </control>
          </mc:Choice>
        </mc:AlternateContent>
        <mc:AlternateContent xmlns:mc="http://schemas.openxmlformats.org/markup-compatibility/2006">
          <mc:Choice Requires="x14">
            <control shapeId="2793" r:id="rId593" name="Check Box 745">
              <controlPr defaultSize="0" autoFill="0" autoLine="0" autoPict="0">
                <anchor moveWithCells="1">
                  <from>
                    <xdr:col>18</xdr:col>
                    <xdr:colOff>114300</xdr:colOff>
                    <xdr:row>12</xdr:row>
                    <xdr:rowOff>144780</xdr:rowOff>
                  </from>
                  <to>
                    <xdr:col>18</xdr:col>
                    <xdr:colOff>358140</xdr:colOff>
                    <xdr:row>14</xdr:row>
                    <xdr:rowOff>0</xdr:rowOff>
                  </to>
                </anchor>
              </controlPr>
            </control>
          </mc:Choice>
        </mc:AlternateContent>
        <mc:AlternateContent xmlns:mc="http://schemas.openxmlformats.org/markup-compatibility/2006">
          <mc:Choice Requires="x14">
            <control shapeId="2794" r:id="rId594" name="Check Box 746">
              <controlPr defaultSize="0" autoFill="0" autoLine="0" autoPict="0">
                <anchor moveWithCells="1">
                  <from>
                    <xdr:col>18</xdr:col>
                    <xdr:colOff>99060</xdr:colOff>
                    <xdr:row>13</xdr:row>
                    <xdr:rowOff>144780</xdr:rowOff>
                  </from>
                  <to>
                    <xdr:col>18</xdr:col>
                    <xdr:colOff>342900</xdr:colOff>
                    <xdr:row>15</xdr:row>
                    <xdr:rowOff>0</xdr:rowOff>
                  </to>
                </anchor>
              </controlPr>
            </control>
          </mc:Choice>
        </mc:AlternateContent>
        <mc:AlternateContent xmlns:mc="http://schemas.openxmlformats.org/markup-compatibility/2006">
          <mc:Choice Requires="x14">
            <control shapeId="2795" r:id="rId595" name="Check Box 747">
              <controlPr defaultSize="0" autoFill="0" autoLine="0" autoPict="0">
                <anchor moveWithCells="1">
                  <from>
                    <xdr:col>18</xdr:col>
                    <xdr:colOff>121920</xdr:colOff>
                    <xdr:row>14</xdr:row>
                    <xdr:rowOff>137160</xdr:rowOff>
                  </from>
                  <to>
                    <xdr:col>18</xdr:col>
                    <xdr:colOff>365760</xdr:colOff>
                    <xdr:row>15</xdr:row>
                    <xdr:rowOff>152400</xdr:rowOff>
                  </to>
                </anchor>
              </controlPr>
            </control>
          </mc:Choice>
        </mc:AlternateContent>
        <mc:AlternateContent xmlns:mc="http://schemas.openxmlformats.org/markup-compatibility/2006">
          <mc:Choice Requires="x14">
            <control shapeId="2796" r:id="rId596" name="Check Box 748">
              <controlPr defaultSize="0" autoFill="0" autoLine="0" autoPict="0">
                <anchor moveWithCells="1">
                  <from>
                    <xdr:col>18</xdr:col>
                    <xdr:colOff>114300</xdr:colOff>
                    <xdr:row>15</xdr:row>
                    <xdr:rowOff>144780</xdr:rowOff>
                  </from>
                  <to>
                    <xdr:col>18</xdr:col>
                    <xdr:colOff>358140</xdr:colOff>
                    <xdr:row>17</xdr:row>
                    <xdr:rowOff>0</xdr:rowOff>
                  </to>
                </anchor>
              </controlPr>
            </control>
          </mc:Choice>
        </mc:AlternateContent>
        <mc:AlternateContent xmlns:mc="http://schemas.openxmlformats.org/markup-compatibility/2006">
          <mc:Choice Requires="x14">
            <control shapeId="2797" r:id="rId597" name="Check Box 749">
              <controlPr defaultSize="0" autoFill="0" autoLine="0" autoPict="0">
                <anchor moveWithCells="1">
                  <from>
                    <xdr:col>18</xdr:col>
                    <xdr:colOff>99060</xdr:colOff>
                    <xdr:row>16</xdr:row>
                    <xdr:rowOff>144780</xdr:rowOff>
                  </from>
                  <to>
                    <xdr:col>18</xdr:col>
                    <xdr:colOff>342900</xdr:colOff>
                    <xdr:row>18</xdr:row>
                    <xdr:rowOff>0</xdr:rowOff>
                  </to>
                </anchor>
              </controlPr>
            </control>
          </mc:Choice>
        </mc:AlternateContent>
        <mc:AlternateContent xmlns:mc="http://schemas.openxmlformats.org/markup-compatibility/2006">
          <mc:Choice Requires="x14">
            <control shapeId="2798" r:id="rId598" name="Check Box 750">
              <controlPr defaultSize="0" autoFill="0" autoLine="0" autoPict="0">
                <anchor moveWithCells="1">
                  <from>
                    <xdr:col>18</xdr:col>
                    <xdr:colOff>114300</xdr:colOff>
                    <xdr:row>18</xdr:row>
                    <xdr:rowOff>7620</xdr:rowOff>
                  </from>
                  <to>
                    <xdr:col>18</xdr:col>
                    <xdr:colOff>358140</xdr:colOff>
                    <xdr:row>19</xdr:row>
                    <xdr:rowOff>22860</xdr:rowOff>
                  </to>
                </anchor>
              </controlPr>
            </control>
          </mc:Choice>
        </mc:AlternateContent>
        <mc:AlternateContent xmlns:mc="http://schemas.openxmlformats.org/markup-compatibility/2006">
          <mc:Choice Requires="x14">
            <control shapeId="2799" r:id="rId599" name="Check Box 751">
              <controlPr defaultSize="0" autoFill="0" autoLine="0" autoPict="0">
                <anchor moveWithCells="1">
                  <from>
                    <xdr:col>18</xdr:col>
                    <xdr:colOff>106680</xdr:colOff>
                    <xdr:row>19</xdr:row>
                    <xdr:rowOff>7620</xdr:rowOff>
                  </from>
                  <to>
                    <xdr:col>18</xdr:col>
                    <xdr:colOff>350520</xdr:colOff>
                    <xdr:row>20</xdr:row>
                    <xdr:rowOff>22860</xdr:rowOff>
                  </to>
                </anchor>
              </controlPr>
            </control>
          </mc:Choice>
        </mc:AlternateContent>
        <mc:AlternateContent xmlns:mc="http://schemas.openxmlformats.org/markup-compatibility/2006">
          <mc:Choice Requires="x14">
            <control shapeId="2800" r:id="rId600" name="Check Box 752">
              <controlPr defaultSize="0" autoFill="0" autoLine="0" autoPict="0">
                <anchor moveWithCells="1">
                  <from>
                    <xdr:col>18</xdr:col>
                    <xdr:colOff>121920</xdr:colOff>
                    <xdr:row>21</xdr:row>
                    <xdr:rowOff>137160</xdr:rowOff>
                  </from>
                  <to>
                    <xdr:col>18</xdr:col>
                    <xdr:colOff>365760</xdr:colOff>
                    <xdr:row>22</xdr:row>
                    <xdr:rowOff>152400</xdr:rowOff>
                  </to>
                </anchor>
              </controlPr>
            </control>
          </mc:Choice>
        </mc:AlternateContent>
        <mc:AlternateContent xmlns:mc="http://schemas.openxmlformats.org/markup-compatibility/2006">
          <mc:Choice Requires="x14">
            <control shapeId="2801" r:id="rId601" name="Check Box 753">
              <controlPr defaultSize="0" autoFill="0" autoLine="0" autoPict="0">
                <anchor moveWithCells="1">
                  <from>
                    <xdr:col>18</xdr:col>
                    <xdr:colOff>114300</xdr:colOff>
                    <xdr:row>20</xdr:row>
                    <xdr:rowOff>144780</xdr:rowOff>
                  </from>
                  <to>
                    <xdr:col>18</xdr:col>
                    <xdr:colOff>358140</xdr:colOff>
                    <xdr:row>22</xdr:row>
                    <xdr:rowOff>0</xdr:rowOff>
                  </to>
                </anchor>
              </controlPr>
            </control>
          </mc:Choice>
        </mc:AlternateContent>
        <mc:AlternateContent xmlns:mc="http://schemas.openxmlformats.org/markup-compatibility/2006">
          <mc:Choice Requires="x14">
            <control shapeId="2802" r:id="rId602" name="Check Box 754">
              <controlPr defaultSize="0" autoFill="0" autoLine="0" autoPict="0">
                <anchor moveWithCells="1">
                  <from>
                    <xdr:col>18</xdr:col>
                    <xdr:colOff>106680</xdr:colOff>
                    <xdr:row>19</xdr:row>
                    <xdr:rowOff>129540</xdr:rowOff>
                  </from>
                  <to>
                    <xdr:col>18</xdr:col>
                    <xdr:colOff>350520</xdr:colOff>
                    <xdr:row>20</xdr:row>
                    <xdr:rowOff>144780</xdr:rowOff>
                  </to>
                </anchor>
              </controlPr>
            </control>
          </mc:Choice>
        </mc:AlternateContent>
        <mc:AlternateContent xmlns:mc="http://schemas.openxmlformats.org/markup-compatibility/2006">
          <mc:Choice Requires="x14">
            <control shapeId="2803" r:id="rId603" name="Check Box 755">
              <controlPr locked="0" defaultSize="0" autoFill="0" autoLine="0" autoPict="0">
                <anchor moveWithCells="1">
                  <from>
                    <xdr:col>18</xdr:col>
                    <xdr:colOff>129540</xdr:colOff>
                    <xdr:row>7</xdr:row>
                    <xdr:rowOff>495300</xdr:rowOff>
                  </from>
                  <to>
                    <xdr:col>18</xdr:col>
                    <xdr:colOff>373380</xdr:colOff>
                    <xdr:row>9</xdr:row>
                    <xdr:rowOff>15240</xdr:rowOff>
                  </to>
                </anchor>
              </controlPr>
            </control>
          </mc:Choice>
        </mc:AlternateContent>
        <mc:AlternateContent xmlns:mc="http://schemas.openxmlformats.org/markup-compatibility/2006">
          <mc:Choice Requires="x14">
            <control shapeId="2804" r:id="rId604" name="Check Box 756">
              <controlPr locked="0" defaultSize="0" autoFill="0" autoLine="0" autoPict="0">
                <anchor moveWithCells="1">
                  <from>
                    <xdr:col>18</xdr:col>
                    <xdr:colOff>129540</xdr:colOff>
                    <xdr:row>8</xdr:row>
                    <xdr:rowOff>152400</xdr:rowOff>
                  </from>
                  <to>
                    <xdr:col>18</xdr:col>
                    <xdr:colOff>373380</xdr:colOff>
                    <xdr:row>10</xdr:row>
                    <xdr:rowOff>7620</xdr:rowOff>
                  </to>
                </anchor>
              </controlPr>
            </control>
          </mc:Choice>
        </mc:AlternateContent>
        <mc:AlternateContent xmlns:mc="http://schemas.openxmlformats.org/markup-compatibility/2006">
          <mc:Choice Requires="x14">
            <control shapeId="2805" r:id="rId605" name="Check Box 757">
              <controlPr locked="0" defaultSize="0" autoFill="0" autoLine="0" autoPict="0">
                <anchor moveWithCells="1">
                  <from>
                    <xdr:col>18</xdr:col>
                    <xdr:colOff>114300</xdr:colOff>
                    <xdr:row>10</xdr:row>
                    <xdr:rowOff>7620</xdr:rowOff>
                  </from>
                  <to>
                    <xdr:col>18</xdr:col>
                    <xdr:colOff>358140</xdr:colOff>
                    <xdr:row>11</xdr:row>
                    <xdr:rowOff>22860</xdr:rowOff>
                  </to>
                </anchor>
              </controlPr>
            </control>
          </mc:Choice>
        </mc:AlternateContent>
        <mc:AlternateContent xmlns:mc="http://schemas.openxmlformats.org/markup-compatibility/2006">
          <mc:Choice Requires="x14">
            <control shapeId="2806" r:id="rId606" name="Check Box 758">
              <controlPr locked="0" defaultSize="0" autoFill="0" autoLine="0" autoPict="0">
                <anchor moveWithCells="1">
                  <from>
                    <xdr:col>18</xdr:col>
                    <xdr:colOff>106680</xdr:colOff>
                    <xdr:row>10</xdr:row>
                    <xdr:rowOff>182880</xdr:rowOff>
                  </from>
                  <to>
                    <xdr:col>18</xdr:col>
                    <xdr:colOff>350520</xdr:colOff>
                    <xdr:row>12</xdr:row>
                    <xdr:rowOff>15240</xdr:rowOff>
                  </to>
                </anchor>
              </controlPr>
            </control>
          </mc:Choice>
        </mc:AlternateContent>
        <mc:AlternateContent xmlns:mc="http://schemas.openxmlformats.org/markup-compatibility/2006">
          <mc:Choice Requires="x14">
            <control shapeId="2807" r:id="rId607" name="Check Box 759">
              <controlPr locked="0" defaultSize="0" autoFill="0" autoLine="0" autoPict="0">
                <anchor moveWithCells="1">
                  <from>
                    <xdr:col>18</xdr:col>
                    <xdr:colOff>114300</xdr:colOff>
                    <xdr:row>11</xdr:row>
                    <xdr:rowOff>129540</xdr:rowOff>
                  </from>
                  <to>
                    <xdr:col>18</xdr:col>
                    <xdr:colOff>358140</xdr:colOff>
                    <xdr:row>12</xdr:row>
                    <xdr:rowOff>144780</xdr:rowOff>
                  </to>
                </anchor>
              </controlPr>
            </control>
          </mc:Choice>
        </mc:AlternateContent>
        <mc:AlternateContent xmlns:mc="http://schemas.openxmlformats.org/markup-compatibility/2006">
          <mc:Choice Requires="x14">
            <control shapeId="2808" r:id="rId608" name="Check Box 760">
              <controlPr locked="0" defaultSize="0" autoFill="0" autoLine="0" autoPict="0">
                <anchor moveWithCells="1">
                  <from>
                    <xdr:col>18</xdr:col>
                    <xdr:colOff>114300</xdr:colOff>
                    <xdr:row>12</xdr:row>
                    <xdr:rowOff>144780</xdr:rowOff>
                  </from>
                  <to>
                    <xdr:col>18</xdr:col>
                    <xdr:colOff>358140</xdr:colOff>
                    <xdr:row>14</xdr:row>
                    <xdr:rowOff>0</xdr:rowOff>
                  </to>
                </anchor>
              </controlPr>
            </control>
          </mc:Choice>
        </mc:AlternateContent>
        <mc:AlternateContent xmlns:mc="http://schemas.openxmlformats.org/markup-compatibility/2006">
          <mc:Choice Requires="x14">
            <control shapeId="2809" r:id="rId609" name="Check Box 761">
              <controlPr locked="0" defaultSize="0" autoFill="0" autoLine="0" autoPict="0">
                <anchor moveWithCells="1">
                  <from>
                    <xdr:col>18</xdr:col>
                    <xdr:colOff>99060</xdr:colOff>
                    <xdr:row>13</xdr:row>
                    <xdr:rowOff>144780</xdr:rowOff>
                  </from>
                  <to>
                    <xdr:col>18</xdr:col>
                    <xdr:colOff>342900</xdr:colOff>
                    <xdr:row>15</xdr:row>
                    <xdr:rowOff>0</xdr:rowOff>
                  </to>
                </anchor>
              </controlPr>
            </control>
          </mc:Choice>
        </mc:AlternateContent>
        <mc:AlternateContent xmlns:mc="http://schemas.openxmlformats.org/markup-compatibility/2006">
          <mc:Choice Requires="x14">
            <control shapeId="2810" r:id="rId610" name="Check Box 762">
              <controlPr locked="0" defaultSize="0" autoFill="0" autoLine="0" autoPict="0">
                <anchor moveWithCells="1">
                  <from>
                    <xdr:col>18</xdr:col>
                    <xdr:colOff>121920</xdr:colOff>
                    <xdr:row>14</xdr:row>
                    <xdr:rowOff>137160</xdr:rowOff>
                  </from>
                  <to>
                    <xdr:col>18</xdr:col>
                    <xdr:colOff>365760</xdr:colOff>
                    <xdr:row>15</xdr:row>
                    <xdr:rowOff>152400</xdr:rowOff>
                  </to>
                </anchor>
              </controlPr>
            </control>
          </mc:Choice>
        </mc:AlternateContent>
        <mc:AlternateContent xmlns:mc="http://schemas.openxmlformats.org/markup-compatibility/2006">
          <mc:Choice Requires="x14">
            <control shapeId="2811" r:id="rId611" name="Check Box 763">
              <controlPr locked="0" defaultSize="0" autoFill="0" autoLine="0" autoPict="0">
                <anchor moveWithCells="1">
                  <from>
                    <xdr:col>18</xdr:col>
                    <xdr:colOff>114300</xdr:colOff>
                    <xdr:row>15</xdr:row>
                    <xdr:rowOff>144780</xdr:rowOff>
                  </from>
                  <to>
                    <xdr:col>18</xdr:col>
                    <xdr:colOff>358140</xdr:colOff>
                    <xdr:row>17</xdr:row>
                    <xdr:rowOff>0</xdr:rowOff>
                  </to>
                </anchor>
              </controlPr>
            </control>
          </mc:Choice>
        </mc:AlternateContent>
        <mc:AlternateContent xmlns:mc="http://schemas.openxmlformats.org/markup-compatibility/2006">
          <mc:Choice Requires="x14">
            <control shapeId="2812" r:id="rId612" name="Check Box 764">
              <controlPr locked="0" defaultSize="0" autoFill="0" autoLine="0" autoPict="0">
                <anchor moveWithCells="1">
                  <from>
                    <xdr:col>18</xdr:col>
                    <xdr:colOff>99060</xdr:colOff>
                    <xdr:row>16</xdr:row>
                    <xdr:rowOff>144780</xdr:rowOff>
                  </from>
                  <to>
                    <xdr:col>18</xdr:col>
                    <xdr:colOff>342900</xdr:colOff>
                    <xdr:row>18</xdr:row>
                    <xdr:rowOff>0</xdr:rowOff>
                  </to>
                </anchor>
              </controlPr>
            </control>
          </mc:Choice>
        </mc:AlternateContent>
        <mc:AlternateContent xmlns:mc="http://schemas.openxmlformats.org/markup-compatibility/2006">
          <mc:Choice Requires="x14">
            <control shapeId="2813" r:id="rId613" name="Check Box 765">
              <controlPr locked="0" defaultSize="0" autoFill="0" autoLine="0" autoPict="0">
                <anchor moveWithCells="1">
                  <from>
                    <xdr:col>18</xdr:col>
                    <xdr:colOff>114300</xdr:colOff>
                    <xdr:row>18</xdr:row>
                    <xdr:rowOff>7620</xdr:rowOff>
                  </from>
                  <to>
                    <xdr:col>18</xdr:col>
                    <xdr:colOff>358140</xdr:colOff>
                    <xdr:row>19</xdr:row>
                    <xdr:rowOff>22860</xdr:rowOff>
                  </to>
                </anchor>
              </controlPr>
            </control>
          </mc:Choice>
        </mc:AlternateContent>
        <mc:AlternateContent xmlns:mc="http://schemas.openxmlformats.org/markup-compatibility/2006">
          <mc:Choice Requires="x14">
            <control shapeId="2814" r:id="rId614" name="Check Box 766">
              <controlPr locked="0" defaultSize="0" autoFill="0" autoLine="0" autoPict="0">
                <anchor moveWithCells="1">
                  <from>
                    <xdr:col>18</xdr:col>
                    <xdr:colOff>106680</xdr:colOff>
                    <xdr:row>19</xdr:row>
                    <xdr:rowOff>7620</xdr:rowOff>
                  </from>
                  <to>
                    <xdr:col>18</xdr:col>
                    <xdr:colOff>350520</xdr:colOff>
                    <xdr:row>20</xdr:row>
                    <xdr:rowOff>22860</xdr:rowOff>
                  </to>
                </anchor>
              </controlPr>
            </control>
          </mc:Choice>
        </mc:AlternateContent>
        <mc:AlternateContent xmlns:mc="http://schemas.openxmlformats.org/markup-compatibility/2006">
          <mc:Choice Requires="x14">
            <control shapeId="2815" r:id="rId615" name="Check Box 767">
              <controlPr locked="0" defaultSize="0" autoFill="0" autoLine="0" autoPict="0">
                <anchor moveWithCells="1">
                  <from>
                    <xdr:col>18</xdr:col>
                    <xdr:colOff>121920</xdr:colOff>
                    <xdr:row>21</xdr:row>
                    <xdr:rowOff>137160</xdr:rowOff>
                  </from>
                  <to>
                    <xdr:col>18</xdr:col>
                    <xdr:colOff>365760</xdr:colOff>
                    <xdr:row>22</xdr:row>
                    <xdr:rowOff>152400</xdr:rowOff>
                  </to>
                </anchor>
              </controlPr>
            </control>
          </mc:Choice>
        </mc:AlternateContent>
        <mc:AlternateContent xmlns:mc="http://schemas.openxmlformats.org/markup-compatibility/2006">
          <mc:Choice Requires="x14">
            <control shapeId="2816" r:id="rId616" name="Check Box 768">
              <controlPr locked="0" defaultSize="0" autoFill="0" autoLine="0" autoPict="0">
                <anchor moveWithCells="1">
                  <from>
                    <xdr:col>18</xdr:col>
                    <xdr:colOff>114300</xdr:colOff>
                    <xdr:row>20</xdr:row>
                    <xdr:rowOff>144780</xdr:rowOff>
                  </from>
                  <to>
                    <xdr:col>18</xdr:col>
                    <xdr:colOff>358140</xdr:colOff>
                    <xdr:row>22</xdr:row>
                    <xdr:rowOff>0</xdr:rowOff>
                  </to>
                </anchor>
              </controlPr>
            </control>
          </mc:Choice>
        </mc:AlternateContent>
        <mc:AlternateContent xmlns:mc="http://schemas.openxmlformats.org/markup-compatibility/2006">
          <mc:Choice Requires="x14">
            <control shapeId="2817" r:id="rId617" name="Check Box 769">
              <controlPr locked="0" defaultSize="0" autoFill="0" autoLine="0" autoPict="0">
                <anchor moveWithCells="1">
                  <from>
                    <xdr:col>18</xdr:col>
                    <xdr:colOff>106680</xdr:colOff>
                    <xdr:row>19</xdr:row>
                    <xdr:rowOff>129540</xdr:rowOff>
                  </from>
                  <to>
                    <xdr:col>18</xdr:col>
                    <xdr:colOff>350520</xdr:colOff>
                    <xdr:row>20</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AP30"/>
  <sheetViews>
    <sheetView zoomScaleNormal="100"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AMIT KUMAR SUTHAR</v>
      </c>
      <c r="E4" s="151"/>
      <c r="F4" s="151"/>
      <c r="G4" s="151"/>
      <c r="H4" s="151"/>
      <c r="I4" s="78" t="s">
        <v>93</v>
      </c>
      <c r="J4" s="151" t="str">
        <f>IF(ISNA(VLOOKUP($W$4,Master!A$9:AP$78,3,FALSE)),"",VLOOKUP($W$4,Master!A$9:AP$78,3,FALSE))</f>
        <v>TEACHER</v>
      </c>
      <c r="K4" s="151"/>
      <c r="L4" s="151"/>
      <c r="M4" s="148" t="s">
        <v>94</v>
      </c>
      <c r="N4" s="148"/>
      <c r="O4" s="149" t="str">
        <f>IF(ISNA(VLOOKUP($W$4,Master!A$9:AP$78,4,FALSE)),"",VLOOKUP($W$4,Master!A$9:AP$78,4,FALSE))</f>
        <v>GUPS DHANI MALU BIJARNIA</v>
      </c>
      <c r="P4" s="149"/>
      <c r="Q4" s="149"/>
      <c r="R4" s="149"/>
      <c r="S4" s="149"/>
      <c r="T4" s="150"/>
      <c r="U4" s="142" t="s">
        <v>61</v>
      </c>
      <c r="V4" s="142"/>
      <c r="W4" s="73">
        <v>1</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13690</v>
      </c>
      <c r="AF4" s="1">
        <f>IF(ISNA(VLOOKUP($W$4,Master!A$9:AP$78,10,FALSE)),"",VLOOKUP($W$4,Master!A$9:AP$78,10,FALSE))</f>
        <v>36900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42736</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42736</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36900</v>
      </c>
      <c r="D10" s="58">
        <f t="shared" ref="D10:D15" si="0">IF(AND($W$4=""),"",IF(AND(C10=""),"",IF(AND($AC$4=$Z$7),"",ROUND((C10*4%),0))))</f>
        <v>1476</v>
      </c>
      <c r="E10" s="58">
        <f t="shared" ref="E10:E20" si="1">IF(AND($W$4=""),"",IF(AND(C10=""),"",SUM(C10:D10)))</f>
        <v>38376</v>
      </c>
      <c r="F10" s="57">
        <f>IF(AND($W$4=""),"",IF(AND(AH13=""),"",IF(AND(AJ$13&gt;0,AK$13=1),AH13/31*AL$13,AH13)))</f>
        <v>13690</v>
      </c>
      <c r="G10" s="58">
        <f t="shared" ref="G10:G15" si="2">IF(AND($W$4=""),"",IF(AND(C10=""),"",IF(AND($AC$4=$Z$7),"",ROUND((F10*136%),0))))</f>
        <v>18618</v>
      </c>
      <c r="H10" s="58">
        <f t="shared" ref="H10:H20" si="3">IF(AND($W$4=""),"",IF(AND(F10=""),"",SUM(F10:G10)))</f>
        <v>32308</v>
      </c>
      <c r="I10" s="57">
        <f>IF(AND(C10=""),"",IF(AND(F10=""),"",C10-F10))</f>
        <v>23210</v>
      </c>
      <c r="J10" s="57">
        <f>IF(AND(D10=""),"",IF(AND(G10=""),"",D10-G10))</f>
        <v>-17142</v>
      </c>
      <c r="K10" s="57">
        <f t="shared" ref="K10:K20" si="4">IF(AND($W$4=""),"",IF(AND(I10=""),"",SUM(I10:J10)))</f>
        <v>6068</v>
      </c>
      <c r="L10" s="57">
        <f t="shared" ref="L10:L18" si="5">IF(AND($U$4=""),"",IF(AND(K10=""),"",ROUND(I10*30%,0)))</f>
        <v>6963</v>
      </c>
      <c r="M10" s="57">
        <f t="shared" ref="M10:M18" si="6">IF(AND($U$4=""),"",IF(AND(J10=""),"",ROUND(J10*30%,0)))</f>
        <v>-5143</v>
      </c>
      <c r="N10" s="57">
        <f t="shared" ref="N10:N18" si="7">IF(AND($U$4=""),"",IF(AND(K10=""),"",ROUND(K10*30%,0)))</f>
        <v>1820</v>
      </c>
      <c r="O10" s="57">
        <f>IF(AND(C10=""),"",IF(AND(K10=""),"",IF(AND($AB$4=$AA$6),N10-ROUND(((N10)*10%),0),ROUND(((N10)*10%),0))))</f>
        <v>182</v>
      </c>
      <c r="P10" s="57">
        <f>IF(AND(C10=""),"",IF(AND(C10=0),"",IF(AND(K10=""),"",IF(AND($AB$4=$AA$6),ROUND(((N10)*10%),0),ROUND(((N10-O10)*$AD$4%),0)))))</f>
        <v>164</v>
      </c>
      <c r="Q10" s="58">
        <f>IF(AND(K10=""),"",IF(AND(O10=""),"",IF(AND(P10=""),"",SUM(O10+P10))))</f>
        <v>346</v>
      </c>
      <c r="R10" s="52">
        <f>IF(AND(K10=""),"",IF(AND(C10=0),"",IF(AND(Q10=""),N10,N10-Q10)))</f>
        <v>1474</v>
      </c>
      <c r="S10" s="140"/>
      <c r="T10" s="141"/>
      <c r="X10" s="1" t="str">
        <f>IF(AND($AB$4=$AA$6),"CREDIT IN GPF",IF(AND($AB$4=$AA$7),"NPS Ded.",""))</f>
        <v>NPS Ded.</v>
      </c>
      <c r="AC10" s="5"/>
      <c r="AN10" s="1">
        <f>IF(AND(C10=""),"",IF(AND(C10=0),"",IF(AND(K10=""),"",ROUND(((N10-O10)*$AD$4%),0))))</f>
        <v>164</v>
      </c>
    </row>
    <row r="11" spans="1:42" ht="18" customHeight="1" x14ac:dyDescent="0.3">
      <c r="A11" s="88">
        <v>2</v>
      </c>
      <c r="B11" s="66" t="s">
        <v>16</v>
      </c>
      <c r="C11" s="57">
        <f>IF(AND($W$4=""),"",IF(AND(AF14=""),"",IF(AND(AJ$13&gt;0,AK$13=2),AF14/28*AL$13,AF14)))</f>
        <v>36900</v>
      </c>
      <c r="D11" s="43">
        <f t="shared" si="0"/>
        <v>1476</v>
      </c>
      <c r="E11" s="58">
        <f t="shared" si="1"/>
        <v>38376</v>
      </c>
      <c r="F11" s="57">
        <f>IF(AND($W$4=""),"",IF(AND(AH14=""),"",IF(AND(AJ$13&gt;0,AK$13=2),AH14/28*AL$13,AH14)))</f>
        <v>13690</v>
      </c>
      <c r="G11" s="43">
        <f t="shared" si="2"/>
        <v>18618</v>
      </c>
      <c r="H11" s="58">
        <f t="shared" si="3"/>
        <v>32308</v>
      </c>
      <c r="I11" s="57">
        <f t="shared" ref="I11:J20" si="8">IF(AND(C11=""),"",IF(AND(F11=""),"",C11-F11))</f>
        <v>23210</v>
      </c>
      <c r="J11" s="57">
        <f t="shared" si="8"/>
        <v>-17142</v>
      </c>
      <c r="K11" s="57">
        <f t="shared" si="4"/>
        <v>6068</v>
      </c>
      <c r="L11" s="57">
        <f t="shared" si="5"/>
        <v>6963</v>
      </c>
      <c r="M11" s="57">
        <f t="shared" si="6"/>
        <v>-5143</v>
      </c>
      <c r="N11" s="57">
        <f t="shared" si="7"/>
        <v>1820</v>
      </c>
      <c r="O11" s="57">
        <f t="shared" ref="O11:O18" si="9">IF(AND(C11=""),"",IF(AND(K11=""),"",IF(AND($AB$4=$AA$6),N11-ROUND(((N11)*10%),0),ROUND(((N11)*10%),0))))</f>
        <v>182</v>
      </c>
      <c r="P11" s="57">
        <f t="shared" ref="P11:P18" si="10">IF(AND(C11=""),"",IF(AND(C11=0),"",IF(AND(K11=""),"",IF(AND($AB$4=$AA$6),ROUND(((N11)*10%),0),ROUND(((N11-O11)*$AD$4%),0)))))</f>
        <v>164</v>
      </c>
      <c r="Q11" s="58">
        <f t="shared" ref="Q11:Q18" si="11">IF(AND(K11=""),"",IF(AND(O11=""),"",IF(AND(P11=""),"",SUM(O11+P11))))</f>
        <v>346</v>
      </c>
      <c r="R11" s="52">
        <f t="shared" ref="R11:R18" si="12">IF(AND(K11=""),"",IF(AND(C11=0),"",IF(AND(Q11=""),N11,N11-Q11)))</f>
        <v>1474</v>
      </c>
      <c r="S11" s="140"/>
      <c r="T11" s="141"/>
      <c r="AC11" s="5"/>
    </row>
    <row r="12" spans="1:42" ht="18" customHeight="1" x14ac:dyDescent="0.3">
      <c r="A12" s="88">
        <v>3</v>
      </c>
      <c r="B12" s="66" t="s">
        <v>17</v>
      </c>
      <c r="C12" s="57">
        <f>IF(AND($W$4=""),"",IF(AND(AF15=""),"",IF(AND(AJ$13&gt;0,AK$13=3),AF15/31*AL$13,AF15)))</f>
        <v>36900</v>
      </c>
      <c r="D12" s="43">
        <f t="shared" si="0"/>
        <v>1476</v>
      </c>
      <c r="E12" s="58">
        <f t="shared" si="1"/>
        <v>38376</v>
      </c>
      <c r="F12" s="57">
        <f>IF(AND($W$4=""),"",IF(AND(AH15=""),"",IF(AND(AJ$13&gt;0,AK$13=3),AH15/31*AL$13,AH15)))</f>
        <v>13690</v>
      </c>
      <c r="G12" s="43">
        <f t="shared" si="2"/>
        <v>18618</v>
      </c>
      <c r="H12" s="58">
        <f t="shared" si="3"/>
        <v>32308</v>
      </c>
      <c r="I12" s="57">
        <f t="shared" si="8"/>
        <v>23210</v>
      </c>
      <c r="J12" s="57">
        <f t="shared" si="8"/>
        <v>-17142</v>
      </c>
      <c r="K12" s="57">
        <f t="shared" si="4"/>
        <v>6068</v>
      </c>
      <c r="L12" s="57">
        <f t="shared" si="5"/>
        <v>6963</v>
      </c>
      <c r="M12" s="57">
        <f t="shared" si="6"/>
        <v>-5143</v>
      </c>
      <c r="N12" s="57">
        <f t="shared" si="7"/>
        <v>1820</v>
      </c>
      <c r="O12" s="57">
        <f t="shared" si="9"/>
        <v>182</v>
      </c>
      <c r="P12" s="57">
        <f t="shared" si="10"/>
        <v>164</v>
      </c>
      <c r="Q12" s="58">
        <f t="shared" si="11"/>
        <v>346</v>
      </c>
      <c r="R12" s="52">
        <f t="shared" si="12"/>
        <v>1474</v>
      </c>
      <c r="S12" s="140"/>
      <c r="T12" s="141"/>
      <c r="AA12" s="2"/>
      <c r="AC12" s="5"/>
    </row>
    <row r="13" spans="1:42" ht="18" customHeight="1" x14ac:dyDescent="0.3">
      <c r="A13" s="88">
        <v>4</v>
      </c>
      <c r="B13" s="66" t="s">
        <v>18</v>
      </c>
      <c r="C13" s="57">
        <f>IF(AND($W$4=""),"",IF(AND(AF16=""),"",IF(AND(AJ$13&gt;0,AK$13=4),AF16/30*AL$13,AF16)))</f>
        <v>36900</v>
      </c>
      <c r="D13" s="43">
        <f t="shared" si="0"/>
        <v>1476</v>
      </c>
      <c r="E13" s="58">
        <f t="shared" si="1"/>
        <v>38376</v>
      </c>
      <c r="F13" s="57">
        <f>IF(AND($W$4=""),"",IF(AND(AH16=""),"",IF(AND(AJ$13&gt;0,AK$13=4),AH16/30*AL$13,AH16)))</f>
        <v>13690</v>
      </c>
      <c r="G13" s="43">
        <f t="shared" si="2"/>
        <v>18618</v>
      </c>
      <c r="H13" s="58">
        <f t="shared" si="3"/>
        <v>32308</v>
      </c>
      <c r="I13" s="42">
        <f t="shared" si="8"/>
        <v>23210</v>
      </c>
      <c r="J13" s="42">
        <f t="shared" si="8"/>
        <v>-17142</v>
      </c>
      <c r="K13" s="42">
        <f t="shared" si="4"/>
        <v>6068</v>
      </c>
      <c r="L13" s="57">
        <f t="shared" si="5"/>
        <v>6963</v>
      </c>
      <c r="M13" s="57">
        <f t="shared" si="6"/>
        <v>-5143</v>
      </c>
      <c r="N13" s="57">
        <f t="shared" si="7"/>
        <v>1820</v>
      </c>
      <c r="O13" s="57">
        <f t="shared" si="9"/>
        <v>182</v>
      </c>
      <c r="P13" s="57">
        <f t="shared" si="10"/>
        <v>164</v>
      </c>
      <c r="Q13" s="58">
        <f t="shared" si="11"/>
        <v>346</v>
      </c>
      <c r="R13" s="52">
        <f t="shared" si="12"/>
        <v>1474</v>
      </c>
      <c r="S13" s="140"/>
      <c r="T13" s="141"/>
      <c r="AD13" s="1">
        <v>1</v>
      </c>
      <c r="AE13" s="2">
        <f>IF(ISNA(VLOOKUP($W$4,Master!A$9:AP$78,10,FALSE)),"",VLOOKUP($W$4,Master!A$9:AP$78,10,FALSE))</f>
        <v>36900</v>
      </c>
      <c r="AF13" s="3">
        <f>IF(AND($AG$4=$AG$2),"",IF(AND($AG$4=$AG$3),AE13,""))</f>
        <v>36900</v>
      </c>
      <c r="AG13" s="1">
        <f>IF(ISNA(VLOOKUP($W$4,Master!A$9:AP$78,9,FALSE)),"",VLOOKUP($W$4,Master!A$9:AP$78,9,FALSE))</f>
        <v>13690</v>
      </c>
      <c r="AH13" s="3">
        <f>IF(AND($AG$4=$AG$2),"",IF(AND($AG$4=$AG$3),AG13,""))</f>
        <v>13690</v>
      </c>
      <c r="AI13" s="56">
        <f>IF(ISNA(VLOOKUP($W$4,Master!A$9:AP$78,7,FALSE)),"",VLOOKUP($W$4,Master!A$9:AP$78,7,FALSE))</f>
        <v>42736</v>
      </c>
      <c r="AJ13" s="1">
        <f>DAY(AI13)</f>
        <v>1</v>
      </c>
      <c r="AK13" s="1">
        <f>MONTH(AI13)</f>
        <v>1</v>
      </c>
      <c r="AL13" s="1">
        <f>IF(AND(AK13=1),31-AJ13,IF(AND(AK13=2),28-AJ13,IF(AND(AK13=3),31-AJ13,IF(AND(AK13=4),30-AJ13,IF(AND(AK13=5),31-AJ13,IF(AND(AK13=6),30-AJ13,IF(AND(AK13=7),31-AJ13,IF(AND(AK13=8),31-AJ13,IF(AND(AK13=9),30-AJ13,"")))))))))+1</f>
        <v>31</v>
      </c>
    </row>
    <row r="14" spans="1:42" ht="18" customHeight="1" x14ac:dyDescent="0.3">
      <c r="A14" s="88">
        <v>5</v>
      </c>
      <c r="B14" s="66" t="s">
        <v>19</v>
      </c>
      <c r="C14" s="57">
        <f>IF(AND($W$4=""),"",IF(AND(AF17=""),"",IF(AND(AJ$13&gt;0,AK$13=5),AF17/31*AL$13,AF17)))</f>
        <v>36900</v>
      </c>
      <c r="D14" s="43">
        <f t="shared" si="0"/>
        <v>1476</v>
      </c>
      <c r="E14" s="58">
        <f t="shared" si="1"/>
        <v>38376</v>
      </c>
      <c r="F14" s="57">
        <f>IF(AND($W$4=""),"",IF(AND(AH17=""),"",IF(AND(AJ$13&gt;0,AK$13=5),AH17/31*AL$13,AH17)))</f>
        <v>13690</v>
      </c>
      <c r="G14" s="43">
        <f t="shared" si="2"/>
        <v>18618</v>
      </c>
      <c r="H14" s="58">
        <f t="shared" si="3"/>
        <v>32308</v>
      </c>
      <c r="I14" s="42">
        <f t="shared" si="8"/>
        <v>23210</v>
      </c>
      <c r="J14" s="42">
        <f t="shared" si="8"/>
        <v>-17142</v>
      </c>
      <c r="K14" s="42">
        <f t="shared" si="4"/>
        <v>6068</v>
      </c>
      <c r="L14" s="57">
        <f t="shared" si="5"/>
        <v>6963</v>
      </c>
      <c r="M14" s="57">
        <f t="shared" si="6"/>
        <v>-5143</v>
      </c>
      <c r="N14" s="57">
        <f t="shared" si="7"/>
        <v>1820</v>
      </c>
      <c r="O14" s="57">
        <f t="shared" si="9"/>
        <v>182</v>
      </c>
      <c r="P14" s="57">
        <f t="shared" si="10"/>
        <v>164</v>
      </c>
      <c r="Q14" s="58">
        <f t="shared" si="11"/>
        <v>346</v>
      </c>
      <c r="R14" s="52">
        <f t="shared" si="12"/>
        <v>1474</v>
      </c>
      <c r="S14" s="140"/>
      <c r="T14" s="141"/>
      <c r="AA14" s="2"/>
      <c r="AD14" s="1">
        <v>2</v>
      </c>
      <c r="AF14" s="3">
        <f>IF(AND($AH$4=$AG$3),AE13,AF13)</f>
        <v>36900</v>
      </c>
      <c r="AH14" s="3">
        <f>IF(AND($AH$4=$AG$3),AG13,AH13)</f>
        <v>13690</v>
      </c>
    </row>
    <row r="15" spans="1:42" ht="18" customHeight="1" x14ac:dyDescent="0.3">
      <c r="A15" s="88">
        <v>6</v>
      </c>
      <c r="B15" s="66" t="s">
        <v>20</v>
      </c>
      <c r="C15" s="57">
        <f>IF(AND($W$4=""),"",IF(AND(AF18=""),"",IF(AND(AJ$13&gt;0,AK$13=6),AF18/30*AL$13,AF18)))</f>
        <v>36900</v>
      </c>
      <c r="D15" s="43">
        <f t="shared" si="0"/>
        <v>1476</v>
      </c>
      <c r="E15" s="58">
        <f t="shared" si="1"/>
        <v>38376</v>
      </c>
      <c r="F15" s="57">
        <f>IF(AND($W$4=""),"",IF(AND(AH18=""),"",IF(AND(AJ$13&gt;0,AK$13=6),AH18/30*AL$13,AH18)))</f>
        <v>13690</v>
      </c>
      <c r="G15" s="43">
        <f t="shared" si="2"/>
        <v>18618</v>
      </c>
      <c r="H15" s="58">
        <f t="shared" si="3"/>
        <v>32308</v>
      </c>
      <c r="I15" s="42">
        <f t="shared" si="8"/>
        <v>23210</v>
      </c>
      <c r="J15" s="42">
        <f t="shared" si="8"/>
        <v>-17142</v>
      </c>
      <c r="K15" s="42">
        <f t="shared" si="4"/>
        <v>6068</v>
      </c>
      <c r="L15" s="57">
        <f t="shared" si="5"/>
        <v>6963</v>
      </c>
      <c r="M15" s="57">
        <f t="shared" si="6"/>
        <v>-5143</v>
      </c>
      <c r="N15" s="57">
        <f t="shared" si="7"/>
        <v>1820</v>
      </c>
      <c r="O15" s="57">
        <f t="shared" si="9"/>
        <v>182</v>
      </c>
      <c r="P15" s="57">
        <f t="shared" si="10"/>
        <v>164</v>
      </c>
      <c r="Q15" s="58">
        <f t="shared" si="11"/>
        <v>346</v>
      </c>
      <c r="R15" s="52">
        <f t="shared" si="12"/>
        <v>1474</v>
      </c>
      <c r="S15" s="140"/>
      <c r="T15" s="141"/>
      <c r="Y15" s="61">
        <f>IF(AND($W$4=""),"",IF(AND($AB$4=$AA$6),SUM(N10:N20),SUM(N10:N20)))</f>
        <v>16479</v>
      </c>
      <c r="AD15" s="1">
        <v>3</v>
      </c>
      <c r="AF15" s="3">
        <f>IF(AND($AI$4=$AG$3),AE13,AF14)</f>
        <v>36900</v>
      </c>
      <c r="AH15" s="3">
        <f>IF(AND($AI$4=$AG$3),AG13,AH14)</f>
        <v>13690</v>
      </c>
    </row>
    <row r="16" spans="1:42" ht="18" customHeight="1" x14ac:dyDescent="0.3">
      <c r="A16" s="88">
        <v>7</v>
      </c>
      <c r="B16" s="66" t="s">
        <v>21</v>
      </c>
      <c r="C16" s="57">
        <f>IF(AND($W$4=""),"",IF(AND(AF19=""),"",IF(AND(AJ$13&gt;0,AK$13=7),AF19/31*AL$13,AF19)))</f>
        <v>38000</v>
      </c>
      <c r="D16" s="43">
        <f>IF(AND($W$4=""),"",IF(AND(C16=""),"",IF(AND($AC$4=$Z$7),"",ROUND((C16*5%),0))))</f>
        <v>1900</v>
      </c>
      <c r="E16" s="58">
        <f t="shared" si="1"/>
        <v>39900</v>
      </c>
      <c r="F16" s="57">
        <f>IF(AND($W$4=""),"",IF(AND(AH19=""),"",IF(AND(AJ$13&gt;0,AK$13=7),AH19/31*AL$13,AH19)))</f>
        <v>14110</v>
      </c>
      <c r="G16" s="43">
        <f>IF(AND($W$4=""),"",IF(AND(C16=""),"",IF(AND($AC$4=$Z$7),"",ROUND((F16*139%),0))))</f>
        <v>19613</v>
      </c>
      <c r="H16" s="58">
        <f t="shared" si="3"/>
        <v>33723</v>
      </c>
      <c r="I16" s="57">
        <f t="shared" si="8"/>
        <v>23890</v>
      </c>
      <c r="J16" s="57">
        <f t="shared" si="8"/>
        <v>-17713</v>
      </c>
      <c r="K16" s="57">
        <f t="shared" si="4"/>
        <v>6177</v>
      </c>
      <c r="L16" s="57">
        <f t="shared" si="5"/>
        <v>7167</v>
      </c>
      <c r="M16" s="57">
        <f t="shared" si="6"/>
        <v>-5314</v>
      </c>
      <c r="N16" s="57">
        <f t="shared" si="7"/>
        <v>1853</v>
      </c>
      <c r="O16" s="57">
        <f t="shared" si="9"/>
        <v>185</v>
      </c>
      <c r="P16" s="57">
        <f t="shared" si="10"/>
        <v>167</v>
      </c>
      <c r="Q16" s="58">
        <f t="shared" si="11"/>
        <v>352</v>
      </c>
      <c r="R16" s="52">
        <f t="shared" si="12"/>
        <v>1501</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SIXTEEN THOUSAND  FOUR  HUNDRED  SEVENTY  NINE  Only)</v>
      </c>
      <c r="AA16" s="2"/>
      <c r="AD16" s="1">
        <v>4</v>
      </c>
      <c r="AF16" s="3">
        <f>IF(AND($AJ$4=$AG$3),AE13,AF15)</f>
        <v>36900</v>
      </c>
      <c r="AH16" s="3">
        <f>IF(AND($AJ$4=$AG$3),AG13,AH15)</f>
        <v>13690</v>
      </c>
    </row>
    <row r="17" spans="1:34" ht="18" customHeight="1" x14ac:dyDescent="0.3">
      <c r="A17" s="88">
        <v>8</v>
      </c>
      <c r="B17" s="66" t="s">
        <v>22</v>
      </c>
      <c r="C17" s="57">
        <f>IF(AND($W$4=""),"",IF(AND(AF20=""),"",IF(AND(AJ$13&gt;0,AK$13=8),AF20/31*AL$13,AF20)))</f>
        <v>38000</v>
      </c>
      <c r="D17" s="43">
        <f>IF(AND($W$4=""),"",IF(AND(C17=""),"",IF(AND($AC$4=$Z$7),"",ROUND((C17*5%),0))))</f>
        <v>1900</v>
      </c>
      <c r="E17" s="58">
        <f t="shared" si="1"/>
        <v>39900</v>
      </c>
      <c r="F17" s="57">
        <f>IF(AND($W$4=""),"",IF(AND(AH20=""),"",IF(AND(AJ$13&gt;0,AK$13=8),AH20/31*AL$13,AH20)))</f>
        <v>14110</v>
      </c>
      <c r="G17" s="43">
        <f>IF(AND($W$4=""),"",IF(AND(C17=""),"",IF(AND($AC$4=$Z$7),"",ROUND((F17*139%),0))))</f>
        <v>19613</v>
      </c>
      <c r="H17" s="58">
        <f t="shared" si="3"/>
        <v>33723</v>
      </c>
      <c r="I17" s="57">
        <f t="shared" si="8"/>
        <v>23890</v>
      </c>
      <c r="J17" s="57">
        <f t="shared" si="8"/>
        <v>-17713</v>
      </c>
      <c r="K17" s="57">
        <f t="shared" si="4"/>
        <v>6177</v>
      </c>
      <c r="L17" s="57">
        <f t="shared" si="5"/>
        <v>7167</v>
      </c>
      <c r="M17" s="57">
        <f t="shared" si="6"/>
        <v>-5314</v>
      </c>
      <c r="N17" s="57">
        <f t="shared" si="7"/>
        <v>1853</v>
      </c>
      <c r="O17" s="57">
        <f t="shared" si="9"/>
        <v>185</v>
      </c>
      <c r="P17" s="57">
        <f t="shared" si="10"/>
        <v>167</v>
      </c>
      <c r="Q17" s="58">
        <f t="shared" si="11"/>
        <v>352</v>
      </c>
      <c r="R17" s="52">
        <f t="shared" si="12"/>
        <v>1501</v>
      </c>
      <c r="S17" s="140"/>
      <c r="T17" s="141"/>
      <c r="Y17" s="1">
        <f>IF(AND($W$4=""),"",K22)</f>
        <v>13347</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THIRTEEN  THOUSAND  THREE  HUNDRED  FOURTY  SEVEN  Only)</v>
      </c>
      <c r="AD17" s="1">
        <v>5</v>
      </c>
      <c r="AF17" s="3">
        <f>IF(AND($AK$4=$AG$3),AE13,AF16)</f>
        <v>36900</v>
      </c>
      <c r="AH17" s="3">
        <f>IF(AND($AK$4=$AG$3),AG13,AH16)</f>
        <v>13690</v>
      </c>
    </row>
    <row r="18" spans="1:34" ht="18" customHeight="1" x14ac:dyDescent="0.3">
      <c r="A18" s="88">
        <v>9</v>
      </c>
      <c r="B18" s="66" t="s">
        <v>23</v>
      </c>
      <c r="C18" s="57">
        <f>IF(AND($W$4=""),"",IF(AND(AF21=""),"",IF(AND(AJ$13&gt;0,AK$13=9),AF21/30*AL$13,AF21)))</f>
        <v>38000</v>
      </c>
      <c r="D18" s="43">
        <f>IF(AND($W$4=""),"",IF(AND(C18=""),"",IF(AND($AC$4=$Z$7),"",ROUND((C18*5%),0))))</f>
        <v>1900</v>
      </c>
      <c r="E18" s="58">
        <f t="shared" si="1"/>
        <v>39900</v>
      </c>
      <c r="F18" s="57">
        <f>IF(AND($W$4=""),"",IF(AND(AH21=""),"",IF(AND(AJ$13&gt;0,AK$13=9),AH21/30*AL$13,AH21)))</f>
        <v>14110</v>
      </c>
      <c r="G18" s="43">
        <f>IF(AND($W$4=""),"",IF(AND(C18=""),"",IF(AND($AC$4=$Z$7),"",ROUND((F18*139%),0))))</f>
        <v>19613</v>
      </c>
      <c r="H18" s="58">
        <f t="shared" si="3"/>
        <v>33723</v>
      </c>
      <c r="I18" s="42">
        <f t="shared" si="8"/>
        <v>23890</v>
      </c>
      <c r="J18" s="42">
        <f t="shared" si="8"/>
        <v>-17713</v>
      </c>
      <c r="K18" s="42">
        <f t="shared" si="4"/>
        <v>6177</v>
      </c>
      <c r="L18" s="57">
        <f t="shared" si="5"/>
        <v>7167</v>
      </c>
      <c r="M18" s="57">
        <f t="shared" si="6"/>
        <v>-5314</v>
      </c>
      <c r="N18" s="57">
        <f t="shared" si="7"/>
        <v>1853</v>
      </c>
      <c r="O18" s="57">
        <f t="shared" si="9"/>
        <v>185</v>
      </c>
      <c r="P18" s="57">
        <f t="shared" si="10"/>
        <v>167</v>
      </c>
      <c r="Q18" s="58">
        <f t="shared" si="11"/>
        <v>352</v>
      </c>
      <c r="R18" s="52">
        <f t="shared" si="12"/>
        <v>1501</v>
      </c>
      <c r="S18" s="140"/>
      <c r="T18" s="141"/>
      <c r="AA18" s="2"/>
      <c r="AD18" s="1">
        <v>6</v>
      </c>
      <c r="AF18" s="3">
        <f>IF(AND($AL$4=$AG$3),AE13,AF17)</f>
        <v>36900</v>
      </c>
      <c r="AH18" s="3">
        <f>IF(AND($AL$4=$AG$3),AG13,AH17)</f>
        <v>13690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8"/>
        <v/>
      </c>
      <c r="J19" s="42" t="str">
        <f t="shared" si="8"/>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38000</v>
      </c>
      <c r="AH19" s="3">
        <f>IF(AND(AK13&gt;=8),"",IF(AND($AM$4=$AG$3),AG13,ROUNDUP(ROUND(AH18*1.03,),-1)))</f>
        <v>14110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8"/>
        <v/>
      </c>
      <c r="J20" s="42" t="str">
        <f t="shared" si="8"/>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38000</v>
      </c>
      <c r="AH20" s="39">
        <f>IF(AND($AN$4=$AG$3),AG13,AH19)</f>
        <v>14110</v>
      </c>
    </row>
    <row r="21" spans="1:34" ht="19.2" thickTop="1" thickBot="1" x14ac:dyDescent="0.35">
      <c r="A21" s="152" t="s">
        <v>24</v>
      </c>
      <c r="B21" s="153"/>
      <c r="C21" s="44">
        <f t="shared" ref="C21:R21" si="13">IF(AND($W$4=""),"",SUM(C10:C20))</f>
        <v>335400</v>
      </c>
      <c r="D21" s="44">
        <f t="shared" si="13"/>
        <v>14556</v>
      </c>
      <c r="E21" s="44">
        <f t="shared" si="13"/>
        <v>349956</v>
      </c>
      <c r="F21" s="59">
        <f t="shared" si="13"/>
        <v>124470</v>
      </c>
      <c r="G21" s="59">
        <f t="shared" si="13"/>
        <v>170547</v>
      </c>
      <c r="H21" s="59">
        <f t="shared" si="13"/>
        <v>295017</v>
      </c>
      <c r="I21" s="59">
        <f t="shared" si="13"/>
        <v>210930</v>
      </c>
      <c r="J21" s="59">
        <f t="shared" si="13"/>
        <v>-155991</v>
      </c>
      <c r="K21" s="59">
        <f t="shared" si="13"/>
        <v>54939</v>
      </c>
      <c r="L21" s="59">
        <f t="shared" si="13"/>
        <v>63279</v>
      </c>
      <c r="M21" s="59">
        <f t="shared" si="13"/>
        <v>-46800</v>
      </c>
      <c r="N21" s="59">
        <f t="shared" si="13"/>
        <v>16479</v>
      </c>
      <c r="O21" s="59">
        <f t="shared" si="13"/>
        <v>1647</v>
      </c>
      <c r="P21" s="59">
        <f t="shared" si="13"/>
        <v>1485</v>
      </c>
      <c r="Q21" s="59">
        <f t="shared" si="13"/>
        <v>3132</v>
      </c>
      <c r="R21" s="60">
        <f t="shared" si="13"/>
        <v>13347</v>
      </c>
      <c r="S21" s="154"/>
      <c r="T21" s="155"/>
      <c r="AD21" s="1">
        <v>9</v>
      </c>
      <c r="AF21" s="3">
        <f>IF(AND($AO$4=$AG$3),AE13,AF20)</f>
        <v>38000</v>
      </c>
      <c r="AH21" s="40">
        <f>IF(AND($AO$4=$AG$3),AG13,AH20)</f>
        <v>14110</v>
      </c>
    </row>
    <row r="22" spans="1:34" ht="18.600000000000001" thickTop="1" thickBot="1" x14ac:dyDescent="0.35">
      <c r="A22" s="89"/>
      <c r="B22" s="71" t="s">
        <v>60</v>
      </c>
      <c r="C22" s="161">
        <f>Master!G9</f>
        <v>42736</v>
      </c>
      <c r="D22" s="161"/>
      <c r="E22" s="162" t="s">
        <v>72</v>
      </c>
      <c r="F22" s="162"/>
      <c r="G22" s="162"/>
      <c r="H22" s="162"/>
      <c r="I22" s="162"/>
      <c r="J22" s="162"/>
      <c r="K22" s="163">
        <f>IF(AND(W4=""),"",IF(AND(AB4=$AA$7),R21,O21))</f>
        <v>13347</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16479</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1647</v>
      </c>
      <c r="Q24" s="158"/>
      <c r="R24" s="166" t="str">
        <f>IF(AND($W$4=""),"",Z17)</f>
        <v>( Rs.   THIRTEEN  THOUSAND  THREE  HUNDRED  FOURTY  SEVEN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1485</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13347</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hwpP+BkNlYxOdUnvqEHNG/DbYuv5I9B35QCa5TdrDC7FVfKSHLNw32QDV/YDYZ8aQbuegNlkSYByUA76B5qDJQ==" saltValue="eaji+aUrphMRr8MxskcBug=="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O4:T4"/>
    <mergeCell ref="J4:L4"/>
    <mergeCell ref="D4:H4"/>
    <mergeCell ref="B2:S2"/>
    <mergeCell ref="B3:S3"/>
    <mergeCell ref="A4:C4"/>
    <mergeCell ref="A8:A9"/>
    <mergeCell ref="B8:B9"/>
    <mergeCell ref="C8:E8"/>
    <mergeCell ref="F8:H8"/>
    <mergeCell ref="I8:K8"/>
    <mergeCell ref="L8:N8"/>
    <mergeCell ref="O8:Q8"/>
    <mergeCell ref="R8:R9"/>
    <mergeCell ref="S8:T9"/>
  </mergeCells>
  <dataValidations disablePrompts="1"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P30"/>
  <sheetViews>
    <sheetView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MUKESH</v>
      </c>
      <c r="E4" s="151"/>
      <c r="F4" s="151"/>
      <c r="G4" s="151"/>
      <c r="H4" s="151"/>
      <c r="I4" s="78" t="s">
        <v>93</v>
      </c>
      <c r="J4" s="151" t="str">
        <f>IF(ISNA(VLOOKUP($W$4,Master!A$9:AP$78,3,FALSE)),"",VLOOKUP($W$4,Master!A$9:AP$78,3,FALSE))</f>
        <v>LECTURER</v>
      </c>
      <c r="K4" s="151"/>
      <c r="L4" s="151"/>
      <c r="M4" s="148" t="s">
        <v>94</v>
      </c>
      <c r="N4" s="148"/>
      <c r="O4" s="149" t="str">
        <f>IF(ISNA(VLOOKUP($W$4,Master!A$9:AP$78,4,FALSE)),"",VLOOKUP($W$4,Master!A$9:AP$78,4,FALSE))</f>
        <v>GSSS TETHAR</v>
      </c>
      <c r="P4" s="149"/>
      <c r="Q4" s="149"/>
      <c r="R4" s="149"/>
      <c r="S4" s="149"/>
      <c r="T4" s="150"/>
      <c r="U4" s="142" t="s">
        <v>61</v>
      </c>
      <c r="V4" s="142"/>
      <c r="W4" s="73">
        <v>2</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15280</v>
      </c>
      <c r="AF4" s="1">
        <f>IF(ISNA(VLOOKUP($W$4,Master!A$9:AP$78,10,FALSE)),"",VLOOKUP($W$4,Master!A$9:AP$78,10,FALSE))</f>
        <v>40100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42757</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42757</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12935.483870967742</v>
      </c>
      <c r="D10" s="58">
        <f t="shared" ref="D10:D15" si="0">IF(AND($W$4=""),"",IF(AND(C10=""),"",IF(AND($AC$4=$Z$7),"",ROUND((C10*4%),0))))</f>
        <v>517</v>
      </c>
      <c r="E10" s="58">
        <f t="shared" ref="E10:E20" si="1">IF(AND($W$4=""),"",IF(AND(C10=""),"",SUM(C10:D10)))</f>
        <v>13452.483870967742</v>
      </c>
      <c r="F10" s="57">
        <f>IF(AND($W$4=""),"",IF(AND(AH13=""),"",IF(AND(AJ$13&gt;0,AK$13=1),AH13/31*AL$13,AH13)))</f>
        <v>4929.0322580645161</v>
      </c>
      <c r="G10" s="58">
        <f t="shared" ref="G10:G15" si="2">IF(AND($W$4=""),"",IF(AND(C10=""),"",IF(AND($AC$4=$Z$7),"",ROUND((F10*136%),0))))</f>
        <v>6703</v>
      </c>
      <c r="H10" s="58">
        <f t="shared" ref="H10:H20" si="3">IF(AND($W$4=""),"",IF(AND(F10=""),"",SUM(F10:G10)))</f>
        <v>11632.032258064515</v>
      </c>
      <c r="I10" s="57">
        <f>IF(AND(C10=""),"",IF(AND(F10=""),"",C10-F10))</f>
        <v>8006.4516129032263</v>
      </c>
      <c r="J10" s="57">
        <f>IF(AND(D10=""),"",IF(AND(G10=""),"",D10-G10))</f>
        <v>-6186</v>
      </c>
      <c r="K10" s="57">
        <f t="shared" ref="K10:K20" si="4">IF(AND($W$4=""),"",IF(AND(I10=""),"",SUM(I10:J10)))</f>
        <v>1820.4516129032263</v>
      </c>
      <c r="L10" s="57">
        <f t="shared" ref="L10:L18" si="5">IF(AND($U$4=""),"",IF(AND(K10=""),"",ROUND(I10*30%,0)))</f>
        <v>2402</v>
      </c>
      <c r="M10" s="57">
        <f t="shared" ref="M10:N18" si="6">IF(AND($U$4=""),"",IF(AND(J10=""),"",ROUND(J10*30%,0)))</f>
        <v>-1856</v>
      </c>
      <c r="N10" s="57">
        <f t="shared" si="6"/>
        <v>546</v>
      </c>
      <c r="O10" s="57">
        <f>IF(AND(C10=""),"",IF(AND(K10=""),"",IF(AND($AB$4=$AA$6),N10-ROUND(((N10)*10%),0),ROUND(((N10)*10%),0))))</f>
        <v>55</v>
      </c>
      <c r="P10" s="57">
        <f>IF(AND(C10=""),"",IF(AND(C10=0),"",IF(AND(K10=""),"",IF(AND($AB$4=$AA$6),ROUND(((N10)*10%),0),ROUND(((N10-O10)*$AD$4%),0)))))</f>
        <v>49</v>
      </c>
      <c r="Q10" s="58">
        <f>IF(AND(K10=""),"",IF(AND(O10=""),"",IF(AND(P10=""),"",SUM(O10+P10))))</f>
        <v>104</v>
      </c>
      <c r="R10" s="52">
        <f>IF(AND(K10=""),"",IF(AND(C10=0),"",IF(AND(Q10=""),N10,N10-Q10)))</f>
        <v>442</v>
      </c>
      <c r="S10" s="140"/>
      <c r="T10" s="141"/>
      <c r="X10" s="1" t="str">
        <f>IF(AND($AB$4=$AA$6),"CREDIT IN GPF",IF(AND($AB$4=$AA$7),"NPS Ded.",""))</f>
        <v>NPS Ded.</v>
      </c>
      <c r="AC10" s="5"/>
      <c r="AN10" s="1">
        <f>IF(AND(C10=""),"",IF(AND(C10=0),"",IF(AND(K10=""),"",ROUND(((N10-O10)*$AD$4%),0))))</f>
        <v>49</v>
      </c>
    </row>
    <row r="11" spans="1:42" ht="18" customHeight="1" x14ac:dyDescent="0.3">
      <c r="A11" s="88">
        <v>2</v>
      </c>
      <c r="B11" s="66" t="s">
        <v>16</v>
      </c>
      <c r="C11" s="57">
        <f>IF(AND($W$4=""),"",IF(AND(AF14=""),"",IF(AND(AJ$13&gt;0,AK$13=2),AF14/28*AL$13,AF14)))</f>
        <v>40100</v>
      </c>
      <c r="D11" s="43">
        <f t="shared" si="0"/>
        <v>1604</v>
      </c>
      <c r="E11" s="58">
        <f t="shared" si="1"/>
        <v>41704</v>
      </c>
      <c r="F11" s="57">
        <f>IF(AND($W$4=""),"",IF(AND(AH14=""),"",IF(AND(AJ$13&gt;0,AK$13=2),AH14/28*AL$13,AH14)))</f>
        <v>15280</v>
      </c>
      <c r="G11" s="43">
        <f t="shared" si="2"/>
        <v>20781</v>
      </c>
      <c r="H11" s="58">
        <f t="shared" si="3"/>
        <v>36061</v>
      </c>
      <c r="I11" s="57">
        <f t="shared" ref="I11:J20" si="7">IF(AND(C11=""),"",IF(AND(F11=""),"",C11-F11))</f>
        <v>24820</v>
      </c>
      <c r="J11" s="57">
        <f t="shared" si="7"/>
        <v>-19177</v>
      </c>
      <c r="K11" s="57">
        <f t="shared" si="4"/>
        <v>5643</v>
      </c>
      <c r="L11" s="57">
        <f t="shared" si="5"/>
        <v>7446</v>
      </c>
      <c r="M11" s="57">
        <f t="shared" si="6"/>
        <v>-5753</v>
      </c>
      <c r="N11" s="57">
        <f t="shared" si="6"/>
        <v>1693</v>
      </c>
      <c r="O11" s="57">
        <f t="shared" ref="O11:O18" si="8">IF(AND(C11=""),"",IF(AND(K11=""),"",IF(AND($AB$4=$AA$6),N11-ROUND(((N11)*10%),0),ROUND(((N11)*10%),0))))</f>
        <v>169</v>
      </c>
      <c r="P11" s="57">
        <f t="shared" ref="P11:P18" si="9">IF(AND(C11=""),"",IF(AND(C11=0),"",IF(AND(K11=""),"",IF(AND($AB$4=$AA$6),ROUND(((N11)*10%),0),ROUND(((N11-O11)*$AD$4%),0)))))</f>
        <v>152</v>
      </c>
      <c r="Q11" s="58">
        <f t="shared" ref="Q11:Q18" si="10">IF(AND(K11=""),"",IF(AND(O11=""),"",IF(AND(P11=""),"",SUM(O11+P11))))</f>
        <v>321</v>
      </c>
      <c r="R11" s="52">
        <f t="shared" ref="R11:R18" si="11">IF(AND(K11=""),"",IF(AND(C11=0),"",IF(AND(Q11=""),N11,N11-Q11)))</f>
        <v>1372</v>
      </c>
      <c r="S11" s="140"/>
      <c r="T11" s="141"/>
      <c r="AC11" s="5"/>
    </row>
    <row r="12" spans="1:42" ht="18" customHeight="1" x14ac:dyDescent="0.3">
      <c r="A12" s="88">
        <v>3</v>
      </c>
      <c r="B12" s="66" t="s">
        <v>17</v>
      </c>
      <c r="C12" s="57">
        <f>IF(AND($W$4=""),"",IF(AND(AF15=""),"",IF(AND(AJ$13&gt;0,AK$13=3),AF15/31*AL$13,AF15)))</f>
        <v>40100</v>
      </c>
      <c r="D12" s="43">
        <f t="shared" si="0"/>
        <v>1604</v>
      </c>
      <c r="E12" s="58">
        <f t="shared" si="1"/>
        <v>41704</v>
      </c>
      <c r="F12" s="57">
        <f>IF(AND($W$4=""),"",IF(AND(AH15=""),"",IF(AND(AJ$13&gt;0,AK$13=3),AH15/31*AL$13,AH15)))</f>
        <v>15280</v>
      </c>
      <c r="G12" s="43">
        <f t="shared" si="2"/>
        <v>20781</v>
      </c>
      <c r="H12" s="58">
        <f t="shared" si="3"/>
        <v>36061</v>
      </c>
      <c r="I12" s="57">
        <f t="shared" si="7"/>
        <v>24820</v>
      </c>
      <c r="J12" s="57">
        <f t="shared" si="7"/>
        <v>-19177</v>
      </c>
      <c r="K12" s="57">
        <f t="shared" si="4"/>
        <v>5643</v>
      </c>
      <c r="L12" s="57">
        <f t="shared" si="5"/>
        <v>7446</v>
      </c>
      <c r="M12" s="57">
        <f t="shared" si="6"/>
        <v>-5753</v>
      </c>
      <c r="N12" s="57">
        <f t="shared" si="6"/>
        <v>1693</v>
      </c>
      <c r="O12" s="57">
        <f t="shared" si="8"/>
        <v>169</v>
      </c>
      <c r="P12" s="57">
        <f t="shared" si="9"/>
        <v>152</v>
      </c>
      <c r="Q12" s="58">
        <f t="shared" si="10"/>
        <v>321</v>
      </c>
      <c r="R12" s="52">
        <f t="shared" si="11"/>
        <v>1372</v>
      </c>
      <c r="S12" s="140"/>
      <c r="T12" s="141"/>
      <c r="AA12" s="2"/>
      <c r="AC12" s="5"/>
    </row>
    <row r="13" spans="1:42" ht="18" customHeight="1" x14ac:dyDescent="0.3">
      <c r="A13" s="88">
        <v>4</v>
      </c>
      <c r="B13" s="66" t="s">
        <v>18</v>
      </c>
      <c r="C13" s="57">
        <f>IF(AND($W$4=""),"",IF(AND(AF16=""),"",IF(AND(AJ$13&gt;0,AK$13=4),AF16/30*AL$13,AF16)))</f>
        <v>40100</v>
      </c>
      <c r="D13" s="43">
        <f t="shared" si="0"/>
        <v>1604</v>
      </c>
      <c r="E13" s="58">
        <f t="shared" si="1"/>
        <v>41704</v>
      </c>
      <c r="F13" s="57">
        <f>IF(AND($W$4=""),"",IF(AND(AH16=""),"",IF(AND(AJ$13&gt;0,AK$13=4),AH16/30*AL$13,AH16)))</f>
        <v>15280</v>
      </c>
      <c r="G13" s="43">
        <f t="shared" si="2"/>
        <v>20781</v>
      </c>
      <c r="H13" s="58">
        <f t="shared" si="3"/>
        <v>36061</v>
      </c>
      <c r="I13" s="42">
        <f t="shared" si="7"/>
        <v>24820</v>
      </c>
      <c r="J13" s="42">
        <f t="shared" si="7"/>
        <v>-19177</v>
      </c>
      <c r="K13" s="42">
        <f t="shared" si="4"/>
        <v>5643</v>
      </c>
      <c r="L13" s="57">
        <f t="shared" si="5"/>
        <v>7446</v>
      </c>
      <c r="M13" s="57">
        <f t="shared" si="6"/>
        <v>-5753</v>
      </c>
      <c r="N13" s="57">
        <f t="shared" si="6"/>
        <v>1693</v>
      </c>
      <c r="O13" s="57">
        <f t="shared" si="8"/>
        <v>169</v>
      </c>
      <c r="P13" s="57">
        <f t="shared" si="9"/>
        <v>152</v>
      </c>
      <c r="Q13" s="58">
        <f t="shared" si="10"/>
        <v>321</v>
      </c>
      <c r="R13" s="52">
        <f t="shared" si="11"/>
        <v>1372</v>
      </c>
      <c r="S13" s="140"/>
      <c r="T13" s="141"/>
      <c r="AD13" s="1">
        <v>1</v>
      </c>
      <c r="AE13" s="2">
        <f>IF(ISNA(VLOOKUP($W$4,Master!A$9:AP$78,10,FALSE)),"",VLOOKUP($W$4,Master!A$9:AP$78,10,FALSE))</f>
        <v>40100</v>
      </c>
      <c r="AF13" s="3">
        <f>IF(AND($AG$4=$AG$2),"",IF(AND($AG$4=$AG$3),AE13,""))</f>
        <v>40100</v>
      </c>
      <c r="AG13" s="1">
        <f>IF(ISNA(VLOOKUP($W$4,Master!A$9:AP$78,9,FALSE)),"",VLOOKUP($W$4,Master!A$9:AP$78,9,FALSE))</f>
        <v>15280</v>
      </c>
      <c r="AH13" s="3">
        <f>IF(AND($AG$4=$AG$2),"",IF(AND($AG$4=$AG$3),AG13,""))</f>
        <v>15280</v>
      </c>
      <c r="AI13" s="56">
        <f>IF(ISNA(VLOOKUP($W$4,Master!A$9:AP$78,7,FALSE)),"",VLOOKUP($W$4,Master!A$9:AP$78,7,FALSE))</f>
        <v>42757</v>
      </c>
      <c r="AJ13" s="1">
        <f>DAY(AI13)</f>
        <v>22</v>
      </c>
      <c r="AK13" s="1">
        <f>MONTH(AI13)</f>
        <v>1</v>
      </c>
      <c r="AL13" s="1">
        <f>IF(AND(AK13=1),31-AJ13,IF(AND(AK13=2),28-AJ13,IF(AND(AK13=3),31-AJ13,IF(AND(AK13=4),30-AJ13,IF(AND(AK13=5),31-AJ13,IF(AND(AK13=6),30-AJ13,IF(AND(AK13=7),31-AJ13,IF(AND(AK13=8),31-AJ13,IF(AND(AK13=9),30-AJ13,"")))))))))+1</f>
        <v>10</v>
      </c>
    </row>
    <row r="14" spans="1:42" ht="18" customHeight="1" x14ac:dyDescent="0.3">
      <c r="A14" s="88">
        <v>5</v>
      </c>
      <c r="B14" s="66" t="s">
        <v>19</v>
      </c>
      <c r="C14" s="57">
        <f>IF(AND($W$4=""),"",IF(AND(AF17=""),"",IF(AND(AJ$13&gt;0,AK$13=5),AF17/31*AL$13,AF17)))</f>
        <v>40100</v>
      </c>
      <c r="D14" s="43">
        <f t="shared" si="0"/>
        <v>1604</v>
      </c>
      <c r="E14" s="58">
        <f t="shared" si="1"/>
        <v>41704</v>
      </c>
      <c r="F14" s="57">
        <f>IF(AND($W$4=""),"",IF(AND(AH17=""),"",IF(AND(AJ$13&gt;0,AK$13=5),AH17/31*AL$13,AH17)))</f>
        <v>15280</v>
      </c>
      <c r="G14" s="43">
        <f t="shared" si="2"/>
        <v>20781</v>
      </c>
      <c r="H14" s="58">
        <f t="shared" si="3"/>
        <v>36061</v>
      </c>
      <c r="I14" s="42">
        <f t="shared" si="7"/>
        <v>24820</v>
      </c>
      <c r="J14" s="42">
        <f t="shared" si="7"/>
        <v>-19177</v>
      </c>
      <c r="K14" s="42">
        <f t="shared" si="4"/>
        <v>5643</v>
      </c>
      <c r="L14" s="57">
        <f t="shared" si="5"/>
        <v>7446</v>
      </c>
      <c r="M14" s="57">
        <f t="shared" si="6"/>
        <v>-5753</v>
      </c>
      <c r="N14" s="57">
        <f t="shared" si="6"/>
        <v>1693</v>
      </c>
      <c r="O14" s="57">
        <f t="shared" si="8"/>
        <v>169</v>
      </c>
      <c r="P14" s="57">
        <f t="shared" si="9"/>
        <v>152</v>
      </c>
      <c r="Q14" s="58">
        <f t="shared" si="10"/>
        <v>321</v>
      </c>
      <c r="R14" s="52">
        <f t="shared" si="11"/>
        <v>1372</v>
      </c>
      <c r="S14" s="140"/>
      <c r="T14" s="141"/>
      <c r="AA14" s="2"/>
      <c r="AD14" s="1">
        <v>2</v>
      </c>
      <c r="AF14" s="3">
        <f>IF(AND($AH$4=$AG$3),AE13,AF13)</f>
        <v>40100</v>
      </c>
      <c r="AH14" s="3">
        <f>IF(AND($AH$4=$AG$3),AG13,AH13)</f>
        <v>15280</v>
      </c>
    </row>
    <row r="15" spans="1:42" ht="18" customHeight="1" x14ac:dyDescent="0.3">
      <c r="A15" s="88">
        <v>6</v>
      </c>
      <c r="B15" s="66" t="s">
        <v>20</v>
      </c>
      <c r="C15" s="57">
        <f>IF(AND($W$4=""),"",IF(AND(AF18=""),"",IF(AND(AJ$13&gt;0,AK$13=6),AF18/30*AL$13,AF18)))</f>
        <v>40100</v>
      </c>
      <c r="D15" s="43">
        <f t="shared" si="0"/>
        <v>1604</v>
      </c>
      <c r="E15" s="58">
        <f t="shared" si="1"/>
        <v>41704</v>
      </c>
      <c r="F15" s="57">
        <f>IF(AND($W$4=""),"",IF(AND(AH18=""),"",IF(AND(AJ$13&gt;0,AK$13=6),AH18/30*AL$13,AH18)))</f>
        <v>15280</v>
      </c>
      <c r="G15" s="43">
        <f t="shared" si="2"/>
        <v>20781</v>
      </c>
      <c r="H15" s="58">
        <f t="shared" si="3"/>
        <v>36061</v>
      </c>
      <c r="I15" s="42">
        <f t="shared" si="7"/>
        <v>24820</v>
      </c>
      <c r="J15" s="42">
        <f t="shared" si="7"/>
        <v>-19177</v>
      </c>
      <c r="K15" s="42">
        <f t="shared" si="4"/>
        <v>5643</v>
      </c>
      <c r="L15" s="57">
        <f t="shared" si="5"/>
        <v>7446</v>
      </c>
      <c r="M15" s="57">
        <f t="shared" si="6"/>
        <v>-5753</v>
      </c>
      <c r="N15" s="57">
        <f t="shared" si="6"/>
        <v>1693</v>
      </c>
      <c r="O15" s="57">
        <f t="shared" si="8"/>
        <v>169</v>
      </c>
      <c r="P15" s="57">
        <f t="shared" si="9"/>
        <v>152</v>
      </c>
      <c r="Q15" s="58">
        <f t="shared" si="10"/>
        <v>321</v>
      </c>
      <c r="R15" s="52">
        <f t="shared" si="11"/>
        <v>1372</v>
      </c>
      <c r="S15" s="140"/>
      <c r="T15" s="141"/>
      <c r="Y15" s="61">
        <f>IF(AND($W$4=""),"",IF(AND($AB$4=$AA$6),SUM(N10:N20),SUM(N10:N20)))</f>
        <v>14183</v>
      </c>
      <c r="AD15" s="1">
        <v>3</v>
      </c>
      <c r="AF15" s="3">
        <f>IF(AND($AI$4=$AG$3),AE13,AF14)</f>
        <v>40100</v>
      </c>
      <c r="AH15" s="3">
        <f>IF(AND($AI$4=$AG$3),AG13,AH14)</f>
        <v>15280</v>
      </c>
    </row>
    <row r="16" spans="1:42" ht="18" customHeight="1" x14ac:dyDescent="0.3">
      <c r="A16" s="88">
        <v>7</v>
      </c>
      <c r="B16" s="66" t="s">
        <v>21</v>
      </c>
      <c r="C16" s="57">
        <f>IF(AND($W$4=""),"",IF(AND(AF19=""),"",IF(AND(AJ$13&gt;0,AK$13=7),AF19/31*AL$13,AF19)))</f>
        <v>41300</v>
      </c>
      <c r="D16" s="43">
        <f>IF(AND($W$4=""),"",IF(AND(C16=""),"",IF(AND($AC$4=$Z$7),"",ROUND((C16*5%),0))))</f>
        <v>2065</v>
      </c>
      <c r="E16" s="58">
        <f t="shared" si="1"/>
        <v>43365</v>
      </c>
      <c r="F16" s="57">
        <f>IF(AND($W$4=""),"",IF(AND(AH19=""),"",IF(AND(AJ$13&gt;0,AK$13=7),AH19/31*AL$13,AH19)))</f>
        <v>15740</v>
      </c>
      <c r="G16" s="43">
        <f>IF(AND($W$4=""),"",IF(AND(C16=""),"",IF(AND($AC$4=$Z$7),"",ROUND((F16*139%),0))))</f>
        <v>21879</v>
      </c>
      <c r="H16" s="58">
        <f t="shared" si="3"/>
        <v>37619</v>
      </c>
      <c r="I16" s="57">
        <f t="shared" si="7"/>
        <v>25560</v>
      </c>
      <c r="J16" s="57">
        <f t="shared" si="7"/>
        <v>-19814</v>
      </c>
      <c r="K16" s="57">
        <f t="shared" si="4"/>
        <v>5746</v>
      </c>
      <c r="L16" s="57">
        <f t="shared" si="5"/>
        <v>7668</v>
      </c>
      <c r="M16" s="57">
        <f t="shared" si="6"/>
        <v>-5944</v>
      </c>
      <c r="N16" s="57">
        <f t="shared" si="6"/>
        <v>1724</v>
      </c>
      <c r="O16" s="57">
        <f t="shared" si="8"/>
        <v>172</v>
      </c>
      <c r="P16" s="57">
        <f t="shared" si="9"/>
        <v>155</v>
      </c>
      <c r="Q16" s="58">
        <f t="shared" si="10"/>
        <v>327</v>
      </c>
      <c r="R16" s="52">
        <f t="shared" si="11"/>
        <v>1397</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FOURTEEN  THOUSAND  ONE  HUNDRED  EIGHTY  THREE  Only)</v>
      </c>
      <c r="AA16" s="2"/>
      <c r="AD16" s="1">
        <v>4</v>
      </c>
      <c r="AF16" s="3">
        <f>IF(AND($AJ$4=$AG$3),AE13,AF15)</f>
        <v>40100</v>
      </c>
      <c r="AH16" s="3">
        <f>IF(AND($AJ$4=$AG$3),AG13,AH15)</f>
        <v>15280</v>
      </c>
    </row>
    <row r="17" spans="1:34" ht="18" customHeight="1" x14ac:dyDescent="0.3">
      <c r="A17" s="88">
        <v>8</v>
      </c>
      <c r="B17" s="66" t="s">
        <v>22</v>
      </c>
      <c r="C17" s="57">
        <f>IF(AND($W$4=""),"",IF(AND(AF20=""),"",IF(AND(AJ$13&gt;0,AK$13=8),AF20/31*AL$13,AF20)))</f>
        <v>41300</v>
      </c>
      <c r="D17" s="43">
        <f>IF(AND($W$4=""),"",IF(AND(C17=""),"",IF(AND($AC$4=$Z$7),"",ROUND((C17*5%),0))))</f>
        <v>2065</v>
      </c>
      <c r="E17" s="58">
        <f t="shared" si="1"/>
        <v>43365</v>
      </c>
      <c r="F17" s="57">
        <f>IF(AND($W$4=""),"",IF(AND(AH20=""),"",IF(AND(AJ$13&gt;0,AK$13=8),AH20/31*AL$13,AH20)))</f>
        <v>15740</v>
      </c>
      <c r="G17" s="43">
        <f>IF(AND($W$4=""),"",IF(AND(C17=""),"",IF(AND($AC$4=$Z$7),"",ROUND((F17*139%),0))))</f>
        <v>21879</v>
      </c>
      <c r="H17" s="58">
        <f t="shared" si="3"/>
        <v>37619</v>
      </c>
      <c r="I17" s="57">
        <f t="shared" si="7"/>
        <v>25560</v>
      </c>
      <c r="J17" s="57">
        <f t="shared" si="7"/>
        <v>-19814</v>
      </c>
      <c r="K17" s="57">
        <f t="shared" si="4"/>
        <v>5746</v>
      </c>
      <c r="L17" s="57">
        <f t="shared" si="5"/>
        <v>7668</v>
      </c>
      <c r="M17" s="57">
        <f t="shared" si="6"/>
        <v>-5944</v>
      </c>
      <c r="N17" s="57">
        <f t="shared" si="6"/>
        <v>1724</v>
      </c>
      <c r="O17" s="57">
        <f t="shared" si="8"/>
        <v>172</v>
      </c>
      <c r="P17" s="57">
        <f t="shared" si="9"/>
        <v>155</v>
      </c>
      <c r="Q17" s="58">
        <f t="shared" si="10"/>
        <v>327</v>
      </c>
      <c r="R17" s="52">
        <f t="shared" si="11"/>
        <v>1397</v>
      </c>
      <c r="S17" s="140"/>
      <c r="T17" s="141"/>
      <c r="Y17" s="1">
        <f>IF(AND($W$4=""),"",K22)</f>
        <v>11493</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ELEVEN  THOUSAND  FOUR  HUNDRED  NINETY  THREE  Only)</v>
      </c>
      <c r="AD17" s="1">
        <v>5</v>
      </c>
      <c r="AF17" s="3">
        <f>IF(AND($AK$4=$AG$3),AE13,AF16)</f>
        <v>40100</v>
      </c>
      <c r="AH17" s="3">
        <f>IF(AND($AK$4=$AG$3),AG13,AH16)</f>
        <v>15280</v>
      </c>
    </row>
    <row r="18" spans="1:34" ht="18" customHeight="1" x14ac:dyDescent="0.3">
      <c r="A18" s="88">
        <v>9</v>
      </c>
      <c r="B18" s="66" t="s">
        <v>23</v>
      </c>
      <c r="C18" s="57">
        <f>IF(AND($W$4=""),"",IF(AND(AF21=""),"",IF(AND(AJ$13&gt;0,AK$13=9),AF21/30*AL$13,AF21)))</f>
        <v>41300</v>
      </c>
      <c r="D18" s="43">
        <f>IF(AND($W$4=""),"",IF(AND(C18=""),"",IF(AND($AC$4=$Z$7),"",ROUND((C18*5%),0))))</f>
        <v>2065</v>
      </c>
      <c r="E18" s="58">
        <f t="shared" si="1"/>
        <v>43365</v>
      </c>
      <c r="F18" s="57">
        <f>IF(AND($W$4=""),"",IF(AND(AH21=""),"",IF(AND(AJ$13&gt;0,AK$13=9),AH21/30*AL$13,AH21)))</f>
        <v>15740</v>
      </c>
      <c r="G18" s="43">
        <f>IF(AND($W$4=""),"",IF(AND(C18=""),"",IF(AND($AC$4=$Z$7),"",ROUND((F18*139%),0))))</f>
        <v>21879</v>
      </c>
      <c r="H18" s="58">
        <f t="shared" si="3"/>
        <v>37619</v>
      </c>
      <c r="I18" s="42">
        <f t="shared" si="7"/>
        <v>25560</v>
      </c>
      <c r="J18" s="42">
        <f t="shared" si="7"/>
        <v>-19814</v>
      </c>
      <c r="K18" s="42">
        <f t="shared" si="4"/>
        <v>5746</v>
      </c>
      <c r="L18" s="57">
        <f t="shared" si="5"/>
        <v>7668</v>
      </c>
      <c r="M18" s="57">
        <f t="shared" si="6"/>
        <v>-5944</v>
      </c>
      <c r="N18" s="57">
        <f t="shared" si="6"/>
        <v>1724</v>
      </c>
      <c r="O18" s="57">
        <f t="shared" si="8"/>
        <v>172</v>
      </c>
      <c r="P18" s="57">
        <f t="shared" si="9"/>
        <v>155</v>
      </c>
      <c r="Q18" s="58">
        <f t="shared" si="10"/>
        <v>327</v>
      </c>
      <c r="R18" s="52">
        <f t="shared" si="11"/>
        <v>1397</v>
      </c>
      <c r="S18" s="140"/>
      <c r="T18" s="141"/>
      <c r="AA18" s="2"/>
      <c r="AD18" s="1">
        <v>6</v>
      </c>
      <c r="AF18" s="3">
        <f>IF(AND($AL$4=$AG$3),AE13,AF17)</f>
        <v>40100</v>
      </c>
      <c r="AH18" s="3">
        <f>IF(AND($AL$4=$AG$3),AG13,AH17)</f>
        <v>15280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41300</v>
      </c>
      <c r="AH19" s="3">
        <f>IF(AND(AK13&gt;=8),"",IF(AND($AM$4=$AG$3),AG13,ROUNDUP(ROUND(AH18*1.03,),-1)))</f>
        <v>15740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41300</v>
      </c>
      <c r="AH20" s="39">
        <f>IF(AND($AN$4=$AG$3),AG13,AH19)</f>
        <v>15740</v>
      </c>
    </row>
    <row r="21" spans="1:34" ht="19.2" thickTop="1" thickBot="1" x14ac:dyDescent="0.35">
      <c r="A21" s="152" t="s">
        <v>24</v>
      </c>
      <c r="B21" s="153"/>
      <c r="C21" s="44">
        <f t="shared" ref="C21:R21" si="12">IF(AND($W$4=""),"",SUM(C10:C20))</f>
        <v>337335.48387096776</v>
      </c>
      <c r="D21" s="44">
        <f t="shared" si="12"/>
        <v>14732</v>
      </c>
      <c r="E21" s="44">
        <f t="shared" si="12"/>
        <v>352067.48387096776</v>
      </c>
      <c r="F21" s="59">
        <f t="shared" si="12"/>
        <v>128549.03225806452</v>
      </c>
      <c r="G21" s="59">
        <f t="shared" si="12"/>
        <v>176245</v>
      </c>
      <c r="H21" s="59">
        <f t="shared" si="12"/>
        <v>304794.03225806449</v>
      </c>
      <c r="I21" s="59">
        <f t="shared" si="12"/>
        <v>208786.45161290321</v>
      </c>
      <c r="J21" s="59">
        <f t="shared" si="12"/>
        <v>-161513</v>
      </c>
      <c r="K21" s="59">
        <f t="shared" si="12"/>
        <v>47273.451612903227</v>
      </c>
      <c r="L21" s="59">
        <f t="shared" si="12"/>
        <v>62636</v>
      </c>
      <c r="M21" s="59">
        <f t="shared" si="12"/>
        <v>-48453</v>
      </c>
      <c r="N21" s="59">
        <f t="shared" si="12"/>
        <v>14183</v>
      </c>
      <c r="O21" s="59">
        <f t="shared" si="12"/>
        <v>1416</v>
      </c>
      <c r="P21" s="59">
        <f t="shared" si="12"/>
        <v>1274</v>
      </c>
      <c r="Q21" s="59">
        <f t="shared" si="12"/>
        <v>2690</v>
      </c>
      <c r="R21" s="60">
        <f t="shared" si="12"/>
        <v>11493</v>
      </c>
      <c r="S21" s="154"/>
      <c r="T21" s="155"/>
      <c r="AD21" s="1">
        <v>9</v>
      </c>
      <c r="AF21" s="3">
        <f>IF(AND($AO$4=$AG$3),AE13,AF20)</f>
        <v>41300</v>
      </c>
      <c r="AH21" s="40">
        <f>IF(AND($AO$4=$AG$3),AG13,AH20)</f>
        <v>15740</v>
      </c>
    </row>
    <row r="22" spans="1:34" ht="18.600000000000001" thickTop="1" thickBot="1" x14ac:dyDescent="0.35">
      <c r="A22" s="89"/>
      <c r="B22" s="71" t="s">
        <v>60</v>
      </c>
      <c r="C22" s="161">
        <f>Master!G10</f>
        <v>42757</v>
      </c>
      <c r="D22" s="161"/>
      <c r="E22" s="162" t="s">
        <v>72</v>
      </c>
      <c r="F22" s="162"/>
      <c r="G22" s="162"/>
      <c r="H22" s="162"/>
      <c r="I22" s="162"/>
      <c r="J22" s="162"/>
      <c r="K22" s="163">
        <f>IF(AND(W4=""),"",IF(AND(AB4=$AA$7),R21,O21))</f>
        <v>11493</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14183</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1416</v>
      </c>
      <c r="Q24" s="158"/>
      <c r="R24" s="166" t="str">
        <f>IF(AND($W$4=""),"",Z17)</f>
        <v>( Rs.   ELEVEN  THOUSAND  FOUR  HUNDRED  NINETY  THREE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1274</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11493</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DwKbtxgb+K3baZpmwW0IKDqEivyo4YTKuIZTCLTQ501ym+KmQXGRZ7oZmb2GKE+4VfiodrEXP2haKFyJo7tLyQ==" saltValue="8E89+7V+MxMB9M7aZfATEA=="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disablePrompts="1"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P30"/>
  <sheetViews>
    <sheetView tabSelected="1"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VIJAY KUMAR</v>
      </c>
      <c r="E4" s="151"/>
      <c r="F4" s="151"/>
      <c r="G4" s="151"/>
      <c r="H4" s="151"/>
      <c r="I4" s="78" t="s">
        <v>93</v>
      </c>
      <c r="J4" s="151" t="str">
        <f>IF(ISNA(VLOOKUP($W$4,Master!A$9:AP$78,3,FALSE)),"",VLOOKUP($W$4,Master!A$9:AP$78,3,FALSE))</f>
        <v>TEACHER</v>
      </c>
      <c r="K4" s="151"/>
      <c r="L4" s="151"/>
      <c r="M4" s="148" t="s">
        <v>94</v>
      </c>
      <c r="N4" s="148"/>
      <c r="O4" s="149" t="str">
        <f>IF(ISNA(VLOOKUP($W$4,Master!A$9:AP$78,4,FALSE)),"",VLOOKUP($W$4,Master!A$9:AP$78,4,FALSE))</f>
        <v>GUPS DHANI MALU BIJARNIA</v>
      </c>
      <c r="P4" s="149"/>
      <c r="Q4" s="149"/>
      <c r="R4" s="149"/>
      <c r="S4" s="149"/>
      <c r="T4" s="150"/>
      <c r="U4" s="142" t="s">
        <v>61</v>
      </c>
      <c r="V4" s="142"/>
      <c r="W4" s="73">
        <v>3</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14680</v>
      </c>
      <c r="AF4" s="1">
        <f>IF(ISNA(VLOOKUP($W$4,Master!A$9:AP$78,10,FALSE)),"",VLOOKUP($W$4,Master!A$9:AP$78,10,FALSE))</f>
        <v>41300</v>
      </c>
      <c r="AG4" s="1" t="b">
        <f>IF(ISNA(VLOOKUP($W$4,Master!A$9:AP$78,35,FALSE)),"",VLOOKUP($W$4,Master!A$9:AP$78,35,FALSE))</f>
        <v>0</v>
      </c>
      <c r="AH4" s="1" t="b">
        <f>IF(ISNA(VLOOKUP($W$4,Master!A$9:AP$78,36,FALSE)),"",VLOOKUP($W$4,Master!A$9:AP$78,36,FALSE))</f>
        <v>0</v>
      </c>
      <c r="AI4" s="1" t="b">
        <f>IF(ISNA(VLOOKUP($W$4,Master!A$9:AP$78,37,FALSE)),"",VLOOKUP($W$4,Master!A$9:AP$78,37,FALSE))</f>
        <v>1</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42798</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42798</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t="str">
        <f>IF(AND($W$4=""),"",IF(AND(AF13=""),"",IF(AND(AJ$13&gt;0,AK$13=1),AF13/31*AL$13,AF13)))</f>
        <v/>
      </c>
      <c r="D10" s="58" t="str">
        <f t="shared" ref="D10:D15" si="0">IF(AND($W$4=""),"",IF(AND(C10=""),"",IF(AND($AC$4=$Z$7),"",ROUND((C10*4%),0))))</f>
        <v/>
      </c>
      <c r="E10" s="58" t="str">
        <f t="shared" ref="E10:E20" si="1">IF(AND($W$4=""),"",IF(AND(C10=""),"",SUM(C10:D10)))</f>
        <v/>
      </c>
      <c r="F10" s="57" t="str">
        <f>IF(AND($W$4=""),"",IF(AND(AH13=""),"",IF(AND(AJ$13&gt;0,AK$13=1),AH13/31*AL$13,AH13)))</f>
        <v/>
      </c>
      <c r="G10" s="58" t="str">
        <f t="shared" ref="G10:G15" si="2">IF(AND($W$4=""),"",IF(AND(C10=""),"",IF(AND($AC$4=$Z$7),"",ROUND((F10*136%),0))))</f>
        <v/>
      </c>
      <c r="H10" s="58" t="str">
        <f t="shared" ref="H10:H20" si="3">IF(AND($W$4=""),"",IF(AND(F10=""),"",SUM(F10:G10)))</f>
        <v/>
      </c>
      <c r="I10" s="57" t="str">
        <f>IF(AND(C10=""),"",IF(AND(F10=""),"",C10-F10))</f>
        <v/>
      </c>
      <c r="J10" s="57" t="str">
        <f>IF(AND(D10=""),"",IF(AND(G10=""),"",D10-G10))</f>
        <v/>
      </c>
      <c r="K10" s="57" t="str">
        <f t="shared" ref="K10:K20" si="4">IF(AND($W$4=""),"",IF(AND(I10=""),"",SUM(I10:J10)))</f>
        <v/>
      </c>
      <c r="L10" s="57" t="str">
        <f t="shared" ref="L10:L18" si="5">IF(AND($U$4=""),"",IF(AND(K10=""),"",ROUND(I10*30%,0)))</f>
        <v/>
      </c>
      <c r="M10" s="57" t="str">
        <f t="shared" ref="M10:N18" si="6">IF(AND($U$4=""),"",IF(AND(J10=""),"",ROUND(J10*30%,0)))</f>
        <v/>
      </c>
      <c r="N10" s="57" t="str">
        <f t="shared" si="6"/>
        <v/>
      </c>
      <c r="O10" s="57" t="str">
        <f>IF(AND(C10=""),"",IF(AND(K10=""),"",IF(AND($AB$4=$AA$6),N10-ROUND(((N10)*10%),0),ROUND(((N10)*10%),0))))</f>
        <v/>
      </c>
      <c r="P10" s="57" t="str">
        <f>IF(AND(C10=""),"",IF(AND(C10=0),"",IF(AND(K10=""),"",IF(AND($AB$4=$AA$6),ROUND(((N10)*10%),0),ROUND(((N10-O10)*$AD$4%),0)))))</f>
        <v/>
      </c>
      <c r="Q10" s="58" t="str">
        <f>IF(AND(K10=""),"",IF(AND(O10=""),"",IF(AND(P10=""),"",SUM(O10+P10))))</f>
        <v/>
      </c>
      <c r="R10" s="52" t="str">
        <f>IF(AND(K10=""),"",IF(AND(C10=0),"",IF(AND(Q10=""),N10,N10-Q10)))</f>
        <v/>
      </c>
      <c r="S10" s="140"/>
      <c r="T10" s="141"/>
      <c r="X10" s="1" t="str">
        <f>IF(AND($AB$4=$AA$6),"CREDIT IN GPF",IF(AND($AB$4=$AA$7),"NPS Ded.",""))</f>
        <v>NPS Ded.</v>
      </c>
      <c r="AC10" s="5"/>
      <c r="AN10" s="1" t="str">
        <f>IF(AND(C10=""),"",IF(AND(C10=0),"",IF(AND(K10=""),"",ROUND(((N10-O10)*$AD$4%),0))))</f>
        <v/>
      </c>
    </row>
    <row r="11" spans="1:42" ht="18" customHeight="1" x14ac:dyDescent="0.3">
      <c r="A11" s="88">
        <v>2</v>
      </c>
      <c r="B11" s="66" t="s">
        <v>16</v>
      </c>
      <c r="C11" s="57" t="str">
        <f>IF(AND($W$4=""),"",IF(AND(AF14=""),"",IF(AND(AJ$13&gt;0,AK$13=2),AF14/28*AL$13,AF14)))</f>
        <v/>
      </c>
      <c r="D11" s="43" t="str">
        <f t="shared" si="0"/>
        <v/>
      </c>
      <c r="E11" s="58" t="str">
        <f t="shared" si="1"/>
        <v/>
      </c>
      <c r="F11" s="57" t="str">
        <f>IF(AND($W$4=""),"",IF(AND(AH14=""),"",IF(AND(AJ$13&gt;0,AK$13=2),AH14/28*AL$13,AH14)))</f>
        <v/>
      </c>
      <c r="G11" s="43" t="str">
        <f t="shared" si="2"/>
        <v/>
      </c>
      <c r="H11" s="58" t="str">
        <f t="shared" si="3"/>
        <v/>
      </c>
      <c r="I11" s="57" t="str">
        <f t="shared" ref="I11:J20" si="7">IF(AND(C11=""),"",IF(AND(F11=""),"",C11-F11))</f>
        <v/>
      </c>
      <c r="J11" s="57" t="str">
        <f t="shared" si="7"/>
        <v/>
      </c>
      <c r="K11" s="57" t="str">
        <f t="shared" si="4"/>
        <v/>
      </c>
      <c r="L11" s="57" t="str">
        <f t="shared" si="5"/>
        <v/>
      </c>
      <c r="M11" s="57" t="str">
        <f t="shared" si="6"/>
        <v/>
      </c>
      <c r="N11" s="57" t="str">
        <f t="shared" si="6"/>
        <v/>
      </c>
      <c r="O11" s="57" t="str">
        <f t="shared" ref="O11:O18" si="8">IF(AND(C11=""),"",IF(AND(K11=""),"",IF(AND($AB$4=$AA$6),N11-ROUND(((N11)*10%),0),ROUND(((N11)*10%),0))))</f>
        <v/>
      </c>
      <c r="P11" s="57" t="str">
        <f t="shared" ref="P11:P18" si="9">IF(AND(C11=""),"",IF(AND(C11=0),"",IF(AND(K11=""),"",IF(AND($AB$4=$AA$6),ROUND(((N11)*10%),0),ROUND(((N11-O11)*$AD$4%),0)))))</f>
        <v/>
      </c>
      <c r="Q11" s="58" t="str">
        <f t="shared" ref="Q11:Q18" si="10">IF(AND(K11=""),"",IF(AND(O11=""),"",IF(AND(P11=""),"",SUM(O11+P11))))</f>
        <v/>
      </c>
      <c r="R11" s="52" t="str">
        <f t="shared" ref="R11:R18" si="11">IF(AND(K11=""),"",IF(AND(C11=0),"",IF(AND(Q11=""),N11,N11-Q11)))</f>
        <v/>
      </c>
      <c r="S11" s="140"/>
      <c r="T11" s="141"/>
      <c r="AC11" s="5"/>
    </row>
    <row r="12" spans="1:42" ht="18" customHeight="1" x14ac:dyDescent="0.3">
      <c r="A12" s="88">
        <v>3</v>
      </c>
      <c r="B12" s="66" t="s">
        <v>17</v>
      </c>
      <c r="C12" s="57">
        <f>IF(AND($W$4=""),"",IF(AND(AF15=""),"",IF(AND(AJ$13&gt;0,AK$13=3),AF15/31*AL$13,AF15)))</f>
        <v>37303.225806451614</v>
      </c>
      <c r="D12" s="43">
        <f t="shared" si="0"/>
        <v>1492</v>
      </c>
      <c r="E12" s="58">
        <f t="shared" si="1"/>
        <v>38795.225806451614</v>
      </c>
      <c r="F12" s="57">
        <f>IF(AND($W$4=""),"",IF(AND(AH15=""),"",IF(AND(AJ$13&gt;0,AK$13=3),AH15/31*AL$13,AH15)))</f>
        <v>13259.354838709678</v>
      </c>
      <c r="G12" s="43">
        <f t="shared" si="2"/>
        <v>18033</v>
      </c>
      <c r="H12" s="58">
        <f t="shared" si="3"/>
        <v>31292.354838709678</v>
      </c>
      <c r="I12" s="57">
        <f t="shared" si="7"/>
        <v>24043.870967741936</v>
      </c>
      <c r="J12" s="57">
        <f t="shared" si="7"/>
        <v>-16541</v>
      </c>
      <c r="K12" s="57">
        <f t="shared" si="4"/>
        <v>7502.8709677419356</v>
      </c>
      <c r="L12" s="57">
        <f t="shared" si="5"/>
        <v>7213</v>
      </c>
      <c r="M12" s="57">
        <f t="shared" si="6"/>
        <v>-4962</v>
      </c>
      <c r="N12" s="57">
        <f t="shared" si="6"/>
        <v>2251</v>
      </c>
      <c r="O12" s="57">
        <f t="shared" si="8"/>
        <v>225</v>
      </c>
      <c r="P12" s="57">
        <f t="shared" si="9"/>
        <v>203</v>
      </c>
      <c r="Q12" s="58">
        <f t="shared" si="10"/>
        <v>428</v>
      </c>
      <c r="R12" s="52">
        <f t="shared" si="11"/>
        <v>1823</v>
      </c>
      <c r="S12" s="140"/>
      <c r="T12" s="141"/>
      <c r="AA12" s="2"/>
      <c r="AC12" s="5"/>
    </row>
    <row r="13" spans="1:42" ht="18" customHeight="1" x14ac:dyDescent="0.3">
      <c r="A13" s="88">
        <v>4</v>
      </c>
      <c r="B13" s="66" t="s">
        <v>18</v>
      </c>
      <c r="C13" s="57">
        <f>IF(AND($W$4=""),"",IF(AND(AF16=""),"",IF(AND(AJ$13&gt;0,AK$13=4),AF16/30*AL$13,AF16)))</f>
        <v>41300</v>
      </c>
      <c r="D13" s="43">
        <f t="shared" si="0"/>
        <v>1652</v>
      </c>
      <c r="E13" s="58">
        <f t="shared" si="1"/>
        <v>42952</v>
      </c>
      <c r="F13" s="57">
        <f>IF(AND($W$4=""),"",IF(AND(AH16=""),"",IF(AND(AJ$13&gt;0,AK$13=4),AH16/30*AL$13,AH16)))</f>
        <v>14680</v>
      </c>
      <c r="G13" s="43">
        <f t="shared" si="2"/>
        <v>19965</v>
      </c>
      <c r="H13" s="58">
        <f t="shared" si="3"/>
        <v>34645</v>
      </c>
      <c r="I13" s="42">
        <f t="shared" si="7"/>
        <v>26620</v>
      </c>
      <c r="J13" s="42">
        <f t="shared" si="7"/>
        <v>-18313</v>
      </c>
      <c r="K13" s="42">
        <f t="shared" si="4"/>
        <v>8307</v>
      </c>
      <c r="L13" s="57">
        <f t="shared" si="5"/>
        <v>7986</v>
      </c>
      <c r="M13" s="57">
        <f t="shared" si="6"/>
        <v>-5494</v>
      </c>
      <c r="N13" s="57">
        <f t="shared" si="6"/>
        <v>2492</v>
      </c>
      <c r="O13" s="57">
        <f t="shared" si="8"/>
        <v>249</v>
      </c>
      <c r="P13" s="57">
        <f t="shared" si="9"/>
        <v>224</v>
      </c>
      <c r="Q13" s="58">
        <f t="shared" si="10"/>
        <v>473</v>
      </c>
      <c r="R13" s="52">
        <f t="shared" si="11"/>
        <v>2019</v>
      </c>
      <c r="S13" s="140"/>
      <c r="T13" s="141"/>
      <c r="AD13" s="1">
        <v>1</v>
      </c>
      <c r="AE13" s="2">
        <f>IF(ISNA(VLOOKUP($W$4,Master!A$9:AP$78,10,FALSE)),"",VLOOKUP($W$4,Master!A$9:AP$78,10,FALSE))</f>
        <v>41300</v>
      </c>
      <c r="AF13" s="3" t="str">
        <f>IF(AND($AG$4=$AG$2),"",IF(AND($AG$4=$AG$3),AE13,""))</f>
        <v/>
      </c>
      <c r="AG13" s="1">
        <f>IF(ISNA(VLOOKUP($W$4,Master!A$9:AP$78,9,FALSE)),"",VLOOKUP($W$4,Master!A$9:AP$78,9,FALSE))</f>
        <v>14680</v>
      </c>
      <c r="AH13" s="3" t="str">
        <f>IF(AND($AG$4=$AG$2),"",IF(AND($AG$4=$AG$3),AG13,""))</f>
        <v/>
      </c>
      <c r="AI13" s="56">
        <f>IF(ISNA(VLOOKUP($W$4,Master!A$9:AP$78,7,FALSE)),"",VLOOKUP($W$4,Master!A$9:AP$78,7,FALSE))</f>
        <v>42798</v>
      </c>
      <c r="AJ13" s="1">
        <f>DAY(AI13)</f>
        <v>4</v>
      </c>
      <c r="AK13" s="1">
        <f>MONTH(AI13)</f>
        <v>3</v>
      </c>
      <c r="AL13" s="1">
        <f>IF(AND(AK13=1),31-AJ13,IF(AND(AK13=2),28-AJ13,IF(AND(AK13=3),31-AJ13,IF(AND(AK13=4),30-AJ13,IF(AND(AK13=5),31-AJ13,IF(AND(AK13=6),30-AJ13,IF(AND(AK13=7),31-AJ13,IF(AND(AK13=8),31-AJ13,IF(AND(AK13=9),30-AJ13,"")))))))))+1</f>
        <v>28</v>
      </c>
    </row>
    <row r="14" spans="1:42" ht="18" customHeight="1" x14ac:dyDescent="0.3">
      <c r="A14" s="88">
        <v>5</v>
      </c>
      <c r="B14" s="66" t="s">
        <v>19</v>
      </c>
      <c r="C14" s="57">
        <f>IF(AND($W$4=""),"",IF(AND(AF17=""),"",IF(AND(AJ$13&gt;0,AK$13=5),AF17/31*AL$13,AF17)))</f>
        <v>41300</v>
      </c>
      <c r="D14" s="43">
        <f t="shared" si="0"/>
        <v>1652</v>
      </c>
      <c r="E14" s="58">
        <f t="shared" si="1"/>
        <v>42952</v>
      </c>
      <c r="F14" s="57">
        <f>IF(AND($W$4=""),"",IF(AND(AH17=""),"",IF(AND(AJ$13&gt;0,AK$13=5),AH17/31*AL$13,AH17)))</f>
        <v>14680</v>
      </c>
      <c r="G14" s="43">
        <f t="shared" si="2"/>
        <v>19965</v>
      </c>
      <c r="H14" s="58">
        <f t="shared" si="3"/>
        <v>34645</v>
      </c>
      <c r="I14" s="42">
        <f t="shared" si="7"/>
        <v>26620</v>
      </c>
      <c r="J14" s="42">
        <f t="shared" si="7"/>
        <v>-18313</v>
      </c>
      <c r="K14" s="42">
        <f t="shared" si="4"/>
        <v>8307</v>
      </c>
      <c r="L14" s="57">
        <f t="shared" si="5"/>
        <v>7986</v>
      </c>
      <c r="M14" s="57">
        <f t="shared" si="6"/>
        <v>-5494</v>
      </c>
      <c r="N14" s="57">
        <f t="shared" si="6"/>
        <v>2492</v>
      </c>
      <c r="O14" s="57">
        <f t="shared" si="8"/>
        <v>249</v>
      </c>
      <c r="P14" s="57">
        <f t="shared" si="9"/>
        <v>224</v>
      </c>
      <c r="Q14" s="58">
        <f t="shared" si="10"/>
        <v>473</v>
      </c>
      <c r="R14" s="52">
        <f t="shared" si="11"/>
        <v>2019</v>
      </c>
      <c r="S14" s="140"/>
      <c r="T14" s="141"/>
      <c r="AA14" s="2"/>
      <c r="AD14" s="1">
        <v>2</v>
      </c>
      <c r="AF14" s="3" t="str">
        <f>IF(AND($AH$4=$AG$3),AE13,AF13)</f>
        <v/>
      </c>
      <c r="AH14" s="3" t="str">
        <f>IF(AND($AH$4=$AG$3),AG13,AH13)</f>
        <v/>
      </c>
    </row>
    <row r="15" spans="1:42" ht="18" customHeight="1" x14ac:dyDescent="0.3">
      <c r="A15" s="88">
        <v>6</v>
      </c>
      <c r="B15" s="66" t="s">
        <v>20</v>
      </c>
      <c r="C15" s="57">
        <f>IF(AND($W$4=""),"",IF(AND(AF18=""),"",IF(AND(AJ$13&gt;0,AK$13=6),AF18/30*AL$13,AF18)))</f>
        <v>41300</v>
      </c>
      <c r="D15" s="43">
        <f t="shared" si="0"/>
        <v>1652</v>
      </c>
      <c r="E15" s="58">
        <f t="shared" si="1"/>
        <v>42952</v>
      </c>
      <c r="F15" s="57">
        <f>IF(AND($W$4=""),"",IF(AND(AH18=""),"",IF(AND(AJ$13&gt;0,AK$13=6),AH18/30*AL$13,AH18)))</f>
        <v>14680</v>
      </c>
      <c r="G15" s="43">
        <f t="shared" si="2"/>
        <v>19965</v>
      </c>
      <c r="H15" s="58">
        <f t="shared" si="3"/>
        <v>34645</v>
      </c>
      <c r="I15" s="42">
        <f t="shared" si="7"/>
        <v>26620</v>
      </c>
      <c r="J15" s="42">
        <f t="shared" si="7"/>
        <v>-18313</v>
      </c>
      <c r="K15" s="42">
        <f t="shared" si="4"/>
        <v>8307</v>
      </c>
      <c r="L15" s="57">
        <f t="shared" si="5"/>
        <v>7986</v>
      </c>
      <c r="M15" s="57">
        <f t="shared" si="6"/>
        <v>-5494</v>
      </c>
      <c r="N15" s="57">
        <f t="shared" si="6"/>
        <v>2492</v>
      </c>
      <c r="O15" s="57">
        <f t="shared" si="8"/>
        <v>249</v>
      </c>
      <c r="P15" s="57">
        <f t="shared" si="9"/>
        <v>224</v>
      </c>
      <c r="Q15" s="58">
        <f t="shared" si="10"/>
        <v>473</v>
      </c>
      <c r="R15" s="52">
        <f t="shared" si="11"/>
        <v>2019</v>
      </c>
      <c r="S15" s="140"/>
      <c r="T15" s="141"/>
      <c r="Y15" s="61">
        <f>IF(AND($W$4=""),"",IF(AND($AB$4=$AA$6),SUM(N10:N20),SUM(N10:N20)))</f>
        <v>17365</v>
      </c>
      <c r="AD15" s="1">
        <v>3</v>
      </c>
      <c r="AF15" s="3">
        <f>IF(AND($AI$4=$AG$3),AE13,AF14)</f>
        <v>41300</v>
      </c>
      <c r="AH15" s="3">
        <f>IF(AND($AI$4=$AG$3),AG13,AH14)</f>
        <v>14680</v>
      </c>
    </row>
    <row r="16" spans="1:42" ht="18" customHeight="1" x14ac:dyDescent="0.3">
      <c r="A16" s="88">
        <v>7</v>
      </c>
      <c r="B16" s="66" t="s">
        <v>21</v>
      </c>
      <c r="C16" s="57">
        <f>IF(AND($W$4=""),"",IF(AND(AF19=""),"",IF(AND(AJ$13&gt;0,AK$13=7),AF19/31*AL$13,AF19)))</f>
        <v>42500</v>
      </c>
      <c r="D16" s="43">
        <f>IF(AND($W$4=""),"",IF(AND(C16=""),"",IF(AND($AC$4=$Z$7),"",ROUND((C16*5%),0))))</f>
        <v>2125</v>
      </c>
      <c r="E16" s="58">
        <f t="shared" si="1"/>
        <v>44625</v>
      </c>
      <c r="F16" s="57">
        <f>IF(AND($W$4=""),"",IF(AND(AH19=""),"",IF(AND(AJ$13&gt;0,AK$13=7),AH19/31*AL$13,AH19)))</f>
        <v>15120</v>
      </c>
      <c r="G16" s="43">
        <f>IF(AND($W$4=""),"",IF(AND(C16=""),"",IF(AND($AC$4=$Z$7),"",ROUND((F16*139%),0))))</f>
        <v>21017</v>
      </c>
      <c r="H16" s="58">
        <f t="shared" si="3"/>
        <v>36137</v>
      </c>
      <c r="I16" s="57">
        <f t="shared" si="7"/>
        <v>27380</v>
      </c>
      <c r="J16" s="57">
        <f t="shared" si="7"/>
        <v>-18892</v>
      </c>
      <c r="K16" s="57">
        <f t="shared" si="4"/>
        <v>8488</v>
      </c>
      <c r="L16" s="57">
        <f t="shared" si="5"/>
        <v>8214</v>
      </c>
      <c r="M16" s="57">
        <f t="shared" si="6"/>
        <v>-5668</v>
      </c>
      <c r="N16" s="57">
        <f t="shared" si="6"/>
        <v>2546</v>
      </c>
      <c r="O16" s="57">
        <f t="shared" si="8"/>
        <v>255</v>
      </c>
      <c r="P16" s="57">
        <f t="shared" si="9"/>
        <v>229</v>
      </c>
      <c r="Q16" s="58">
        <f t="shared" si="10"/>
        <v>484</v>
      </c>
      <c r="R16" s="52">
        <f t="shared" si="11"/>
        <v>2062</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SEVENTEEN THOUSAND  THREE  HUNDRED  SIXTY  FIVE  Only)</v>
      </c>
      <c r="AA16" s="2"/>
      <c r="AD16" s="1">
        <v>4</v>
      </c>
      <c r="AF16" s="3">
        <f>IF(AND($AJ$4=$AG$3),AE13,AF15)</f>
        <v>41300</v>
      </c>
      <c r="AH16" s="3">
        <f>IF(AND($AJ$4=$AG$3),AG13,AH15)</f>
        <v>14680</v>
      </c>
    </row>
    <row r="17" spans="1:34" ht="18" customHeight="1" x14ac:dyDescent="0.3">
      <c r="A17" s="88">
        <v>8</v>
      </c>
      <c r="B17" s="66" t="s">
        <v>22</v>
      </c>
      <c r="C17" s="57">
        <f>IF(AND($W$4=""),"",IF(AND(AF20=""),"",IF(AND(AJ$13&gt;0,AK$13=8),AF20/31*AL$13,AF20)))</f>
        <v>42500</v>
      </c>
      <c r="D17" s="43">
        <f>IF(AND($W$4=""),"",IF(AND(C17=""),"",IF(AND($AC$4=$Z$7),"",ROUND((C17*5%),0))))</f>
        <v>2125</v>
      </c>
      <c r="E17" s="58">
        <f t="shared" si="1"/>
        <v>44625</v>
      </c>
      <c r="F17" s="57">
        <f>IF(AND($W$4=""),"",IF(AND(AH20=""),"",IF(AND(AJ$13&gt;0,AK$13=8),AH20/31*AL$13,AH20)))</f>
        <v>15120</v>
      </c>
      <c r="G17" s="43">
        <f>IF(AND($W$4=""),"",IF(AND(C17=""),"",IF(AND($AC$4=$Z$7),"",ROUND((F17*139%),0))))</f>
        <v>21017</v>
      </c>
      <c r="H17" s="58">
        <f t="shared" si="3"/>
        <v>36137</v>
      </c>
      <c r="I17" s="57">
        <f t="shared" si="7"/>
        <v>27380</v>
      </c>
      <c r="J17" s="57">
        <f t="shared" si="7"/>
        <v>-18892</v>
      </c>
      <c r="K17" s="57">
        <f t="shared" si="4"/>
        <v>8488</v>
      </c>
      <c r="L17" s="57">
        <f t="shared" si="5"/>
        <v>8214</v>
      </c>
      <c r="M17" s="57">
        <f t="shared" si="6"/>
        <v>-5668</v>
      </c>
      <c r="N17" s="57">
        <f t="shared" si="6"/>
        <v>2546</v>
      </c>
      <c r="O17" s="57">
        <f t="shared" si="8"/>
        <v>255</v>
      </c>
      <c r="P17" s="57">
        <f t="shared" si="9"/>
        <v>229</v>
      </c>
      <c r="Q17" s="58">
        <f t="shared" si="10"/>
        <v>484</v>
      </c>
      <c r="R17" s="52">
        <f t="shared" si="11"/>
        <v>2062</v>
      </c>
      <c r="S17" s="140"/>
      <c r="T17" s="141"/>
      <c r="Y17" s="1">
        <f>IF(AND($W$4=""),"",K22)</f>
        <v>14066</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FOURTEEN  THOUSAND   SIXTY  SIX  Only)</v>
      </c>
      <c r="AD17" s="1">
        <v>5</v>
      </c>
      <c r="AF17" s="3">
        <f>IF(AND($AK$4=$AG$3),AE13,AF16)</f>
        <v>41300</v>
      </c>
      <c r="AH17" s="3">
        <f>IF(AND($AK$4=$AG$3),AG13,AH16)</f>
        <v>14680</v>
      </c>
    </row>
    <row r="18" spans="1:34" ht="18" customHeight="1" x14ac:dyDescent="0.3">
      <c r="A18" s="88">
        <v>9</v>
      </c>
      <c r="B18" s="66" t="s">
        <v>23</v>
      </c>
      <c r="C18" s="57">
        <f>IF(AND($W$4=""),"",IF(AND(AF21=""),"",IF(AND(AJ$13&gt;0,AK$13=9),AF21/30*AL$13,AF21)))</f>
        <v>42500</v>
      </c>
      <c r="D18" s="43">
        <f>IF(AND($W$4=""),"",IF(AND(C18=""),"",IF(AND($AC$4=$Z$7),"",ROUND((C18*5%),0))))</f>
        <v>2125</v>
      </c>
      <c r="E18" s="58">
        <f t="shared" si="1"/>
        <v>44625</v>
      </c>
      <c r="F18" s="57">
        <f>IF(AND($W$4=""),"",IF(AND(AH21=""),"",IF(AND(AJ$13&gt;0,AK$13=9),AH21/30*AL$13,AH21)))</f>
        <v>15120</v>
      </c>
      <c r="G18" s="43">
        <f>IF(AND($W$4=""),"",IF(AND(C18=""),"",IF(AND($AC$4=$Z$7),"",ROUND((F18*139%),0))))</f>
        <v>21017</v>
      </c>
      <c r="H18" s="58">
        <f t="shared" si="3"/>
        <v>36137</v>
      </c>
      <c r="I18" s="42">
        <f t="shared" si="7"/>
        <v>27380</v>
      </c>
      <c r="J18" s="42">
        <f t="shared" si="7"/>
        <v>-18892</v>
      </c>
      <c r="K18" s="42">
        <f t="shared" si="4"/>
        <v>8488</v>
      </c>
      <c r="L18" s="57">
        <f t="shared" si="5"/>
        <v>8214</v>
      </c>
      <c r="M18" s="57">
        <f t="shared" si="6"/>
        <v>-5668</v>
      </c>
      <c r="N18" s="57">
        <f t="shared" si="6"/>
        <v>2546</v>
      </c>
      <c r="O18" s="57">
        <f t="shared" si="8"/>
        <v>255</v>
      </c>
      <c r="P18" s="57">
        <f t="shared" si="9"/>
        <v>229</v>
      </c>
      <c r="Q18" s="58">
        <f t="shared" si="10"/>
        <v>484</v>
      </c>
      <c r="R18" s="52">
        <f t="shared" si="11"/>
        <v>2062</v>
      </c>
      <c r="S18" s="140"/>
      <c r="T18" s="141"/>
      <c r="AA18" s="2"/>
      <c r="AD18" s="1">
        <v>6</v>
      </c>
      <c r="AF18" s="3">
        <f>IF(AND($AL$4=$AG$3),AE13,AF17)</f>
        <v>41300</v>
      </c>
      <c r="AH18" s="3">
        <f>IF(AND($AL$4=$AG$3),AG13,AH17)</f>
        <v>14680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42500</v>
      </c>
      <c r="AH19" s="3">
        <f>IF(AND(AK13&gt;=8),"",IF(AND($AM$4=$AG$3),AG13,ROUNDUP(ROUND(AH18*1.03,),-1)))</f>
        <v>15120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42500</v>
      </c>
      <c r="AH20" s="39">
        <f>IF(AND($AN$4=$AG$3),AG13,AH19)</f>
        <v>15120</v>
      </c>
    </row>
    <row r="21" spans="1:34" ht="19.2" thickTop="1" thickBot="1" x14ac:dyDescent="0.35">
      <c r="A21" s="152" t="s">
        <v>24</v>
      </c>
      <c r="B21" s="153"/>
      <c r="C21" s="44">
        <f t="shared" ref="C21:R21" si="12">IF(AND($W$4=""),"",SUM(C10:C20))</f>
        <v>288703.22580645164</v>
      </c>
      <c r="D21" s="44">
        <f t="shared" si="12"/>
        <v>12823</v>
      </c>
      <c r="E21" s="44">
        <f t="shared" si="12"/>
        <v>301526.22580645164</v>
      </c>
      <c r="F21" s="59">
        <f t="shared" si="12"/>
        <v>102659.35483870968</v>
      </c>
      <c r="G21" s="59">
        <f t="shared" si="12"/>
        <v>140979</v>
      </c>
      <c r="H21" s="59">
        <f t="shared" si="12"/>
        <v>243638.3548387097</v>
      </c>
      <c r="I21" s="59">
        <f t="shared" si="12"/>
        <v>186043.87096774194</v>
      </c>
      <c r="J21" s="59">
        <f t="shared" si="12"/>
        <v>-128156</v>
      </c>
      <c r="K21" s="59">
        <f t="shared" si="12"/>
        <v>57887.870967741939</v>
      </c>
      <c r="L21" s="59">
        <f t="shared" si="12"/>
        <v>55813</v>
      </c>
      <c r="M21" s="59">
        <f t="shared" si="12"/>
        <v>-38448</v>
      </c>
      <c r="N21" s="59">
        <f t="shared" si="12"/>
        <v>17365</v>
      </c>
      <c r="O21" s="59">
        <f t="shared" si="12"/>
        <v>1737</v>
      </c>
      <c r="P21" s="59">
        <f t="shared" si="12"/>
        <v>1562</v>
      </c>
      <c r="Q21" s="59">
        <f t="shared" si="12"/>
        <v>3299</v>
      </c>
      <c r="R21" s="60">
        <f t="shared" si="12"/>
        <v>14066</v>
      </c>
      <c r="S21" s="154"/>
      <c r="T21" s="155"/>
      <c r="AD21" s="1">
        <v>9</v>
      </c>
      <c r="AF21" s="3">
        <f>IF(AND($AO$4=$AG$3),AE13,AF20)</f>
        <v>42500</v>
      </c>
      <c r="AH21" s="40">
        <f>IF(AND($AO$4=$AG$3),AG13,AH20)</f>
        <v>15120</v>
      </c>
    </row>
    <row r="22" spans="1:34" ht="18.600000000000001" thickTop="1" thickBot="1" x14ac:dyDescent="0.35">
      <c r="A22" s="89"/>
      <c r="B22" s="71" t="s">
        <v>60</v>
      </c>
      <c r="C22" s="161">
        <f>Master!G11</f>
        <v>42798</v>
      </c>
      <c r="D22" s="161"/>
      <c r="E22" s="162" t="s">
        <v>72</v>
      </c>
      <c r="F22" s="162"/>
      <c r="G22" s="162"/>
      <c r="H22" s="162"/>
      <c r="I22" s="162"/>
      <c r="J22" s="162"/>
      <c r="K22" s="163">
        <f>IF(AND(W4=""),"",IF(AND(AB4=$AA$7),R21,O21))</f>
        <v>14066</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17365</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1737</v>
      </c>
      <c r="Q24" s="158"/>
      <c r="R24" s="166" t="str">
        <f>IF(AND($W$4=""),"",Z17)</f>
        <v>( Rs.   FOURTEEN  THOUSAND   SIXTY  SIX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1562</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14066</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DVIxY2R69wfmmW7mBfnCOG6j+7OBy4vUqpdiGFhDnyT6ekwK3cINPnR08ndsiPfV0XtWCDDk59KIqUBpeiBb+w==" saltValue="D3TIEU53kuQ8FKzyCWrciw=="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AP30"/>
  <sheetViews>
    <sheetView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NAME4</v>
      </c>
      <c r="E4" s="151"/>
      <c r="F4" s="151"/>
      <c r="G4" s="151"/>
      <c r="H4" s="151"/>
      <c r="I4" s="78" t="s">
        <v>93</v>
      </c>
      <c r="J4" s="151" t="str">
        <f>IF(ISNA(VLOOKUP($W$4,Master!A$9:AP$78,3,FALSE)),"",VLOOKUP($W$4,Master!A$9:AP$78,3,FALSE))</f>
        <v>TEACHER4</v>
      </c>
      <c r="K4" s="151"/>
      <c r="L4" s="151"/>
      <c r="M4" s="148" t="s">
        <v>94</v>
      </c>
      <c r="N4" s="148"/>
      <c r="O4" s="149">
        <f>IF(ISNA(VLOOKUP($W$4,Master!A$9:AP$78,4,FALSE)),"",VLOOKUP($W$4,Master!A$9:AP$78,4,FALSE))</f>
        <v>4</v>
      </c>
      <c r="P4" s="149"/>
      <c r="Q4" s="149"/>
      <c r="R4" s="149"/>
      <c r="S4" s="149"/>
      <c r="T4" s="150"/>
      <c r="U4" s="142" t="s">
        <v>61</v>
      </c>
      <c r="V4" s="142"/>
      <c r="W4" s="73">
        <v>4</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14000</v>
      </c>
      <c r="AF4" s="1">
        <f>IF(ISNA(VLOOKUP($W$4,Master!A$9:AP$78,10,FALSE)),"",VLOOKUP($W$4,Master!A$9:AP$78,10,FALSE))</f>
        <v>34000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42739</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42739</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30709.677419354837</v>
      </c>
      <c r="D10" s="58">
        <f t="shared" ref="D10:D15" si="0">IF(AND($W$4=""),"",IF(AND(C10=""),"",IF(AND($AC$4=$Z$7),"",ROUND((C10*4%),0))))</f>
        <v>1228</v>
      </c>
      <c r="E10" s="58">
        <f t="shared" ref="E10:E20" si="1">IF(AND($W$4=""),"",IF(AND(C10=""),"",SUM(C10:D10)))</f>
        <v>31937.677419354837</v>
      </c>
      <c r="F10" s="57">
        <f>IF(AND($W$4=""),"",IF(AND(AH13=""),"",IF(AND(AJ$13&gt;0,AK$13=1),AH13/31*AL$13,AH13)))</f>
        <v>12645.161290322581</v>
      </c>
      <c r="G10" s="58">
        <f t="shared" ref="G10:G15" si="2">IF(AND($W$4=""),"",IF(AND(C10=""),"",IF(AND($AC$4=$Z$7),"",ROUND((F10*136%),0))))</f>
        <v>17197</v>
      </c>
      <c r="H10" s="58">
        <f t="shared" ref="H10:H20" si="3">IF(AND($W$4=""),"",IF(AND(F10=""),"",SUM(F10:G10)))</f>
        <v>29842.161290322583</v>
      </c>
      <c r="I10" s="57">
        <f>IF(AND(C10=""),"",IF(AND(F10=""),"",C10-F10))</f>
        <v>18064.516129032258</v>
      </c>
      <c r="J10" s="57">
        <f>IF(AND(D10=""),"",IF(AND(G10=""),"",D10-G10))</f>
        <v>-15969</v>
      </c>
      <c r="K10" s="57">
        <f t="shared" ref="K10:K20" si="4">IF(AND($W$4=""),"",IF(AND(I10=""),"",SUM(I10:J10)))</f>
        <v>2095.5161290322576</v>
      </c>
      <c r="L10" s="57">
        <f t="shared" ref="L10:L18" si="5">IF(AND($U$4=""),"",IF(AND(K10=""),"",ROUND(I10*30%,0)))</f>
        <v>5419</v>
      </c>
      <c r="M10" s="57">
        <f t="shared" ref="M10:N18" si="6">IF(AND($U$4=""),"",IF(AND(J10=""),"",ROUND(J10*30%,0)))</f>
        <v>-4791</v>
      </c>
      <c r="N10" s="57">
        <f t="shared" si="6"/>
        <v>629</v>
      </c>
      <c r="O10" s="57">
        <f>IF(AND(C10=""),"",IF(AND(K10=""),"",IF(AND($AB$4=$AA$6),N10-ROUND(((N10)*10%),0),ROUND(((N10)*10%),0))))</f>
        <v>63</v>
      </c>
      <c r="P10" s="57">
        <f>IF(AND(C10=""),"",IF(AND(C10=0),"",IF(AND(K10=""),"",IF(AND($AB$4=$AA$6),ROUND(((N10)*10%),0),ROUND(((N10-O10)*$AD$4%),0)))))</f>
        <v>57</v>
      </c>
      <c r="Q10" s="58">
        <f>IF(AND(K10=""),"",IF(AND(O10=""),"",IF(AND(P10=""),"",SUM(O10+P10))))</f>
        <v>120</v>
      </c>
      <c r="R10" s="52">
        <f>IF(AND(K10=""),"",IF(AND(C10=0),"",IF(AND(Q10=""),N10,N10-Q10)))</f>
        <v>509</v>
      </c>
      <c r="S10" s="140"/>
      <c r="T10" s="141"/>
      <c r="X10" s="1" t="str">
        <f>IF(AND($AB$4=$AA$6),"CREDIT IN GPF",IF(AND($AB$4=$AA$7),"NPS Ded.",""))</f>
        <v>NPS Ded.</v>
      </c>
      <c r="AC10" s="5"/>
      <c r="AN10" s="1">
        <f>IF(AND(C10=""),"",IF(AND(C10=0),"",IF(AND(K10=""),"",ROUND(((N10-O10)*$AD$4%),0))))</f>
        <v>57</v>
      </c>
    </row>
    <row r="11" spans="1:42" ht="18" customHeight="1" x14ac:dyDescent="0.3">
      <c r="A11" s="88">
        <v>2</v>
      </c>
      <c r="B11" s="66" t="s">
        <v>16</v>
      </c>
      <c r="C11" s="57">
        <f>IF(AND($W$4=""),"",IF(AND(AF14=""),"",IF(AND(AJ$13&gt;0,AK$13=2),AF14/28*AL$13,AF14)))</f>
        <v>34000</v>
      </c>
      <c r="D11" s="43">
        <f t="shared" si="0"/>
        <v>1360</v>
      </c>
      <c r="E11" s="58">
        <f t="shared" si="1"/>
        <v>35360</v>
      </c>
      <c r="F11" s="57">
        <f>IF(AND($W$4=""),"",IF(AND(AH14=""),"",IF(AND(AJ$13&gt;0,AK$13=2),AH14/28*AL$13,AH14)))</f>
        <v>14000</v>
      </c>
      <c r="G11" s="43">
        <f t="shared" si="2"/>
        <v>19040</v>
      </c>
      <c r="H11" s="58">
        <f t="shared" si="3"/>
        <v>33040</v>
      </c>
      <c r="I11" s="57">
        <f t="shared" ref="I11:J20" si="7">IF(AND(C11=""),"",IF(AND(F11=""),"",C11-F11))</f>
        <v>20000</v>
      </c>
      <c r="J11" s="57">
        <f t="shared" si="7"/>
        <v>-17680</v>
      </c>
      <c r="K11" s="57">
        <f t="shared" si="4"/>
        <v>2320</v>
      </c>
      <c r="L11" s="57">
        <f t="shared" si="5"/>
        <v>6000</v>
      </c>
      <c r="M11" s="57">
        <f t="shared" si="6"/>
        <v>-5304</v>
      </c>
      <c r="N11" s="57">
        <f t="shared" si="6"/>
        <v>696</v>
      </c>
      <c r="O11" s="57">
        <f t="shared" ref="O11:O18" si="8">IF(AND(C11=""),"",IF(AND(K11=""),"",IF(AND($AB$4=$AA$6),N11-ROUND(((N11)*10%),0),ROUND(((N11)*10%),0))))</f>
        <v>70</v>
      </c>
      <c r="P11" s="57">
        <f t="shared" ref="P11:P18" si="9">IF(AND(C11=""),"",IF(AND(C11=0),"",IF(AND(K11=""),"",IF(AND($AB$4=$AA$6),ROUND(((N11)*10%),0),ROUND(((N11-O11)*$AD$4%),0)))))</f>
        <v>63</v>
      </c>
      <c r="Q11" s="58">
        <f t="shared" ref="Q11:Q18" si="10">IF(AND(K11=""),"",IF(AND(O11=""),"",IF(AND(P11=""),"",SUM(O11+P11))))</f>
        <v>133</v>
      </c>
      <c r="R11" s="52">
        <f t="shared" ref="R11:R18" si="11">IF(AND(K11=""),"",IF(AND(C11=0),"",IF(AND(Q11=""),N11,N11-Q11)))</f>
        <v>563</v>
      </c>
      <c r="S11" s="140"/>
      <c r="T11" s="141"/>
      <c r="AC11" s="5"/>
    </row>
    <row r="12" spans="1:42" ht="18" customHeight="1" x14ac:dyDescent="0.3">
      <c r="A12" s="88">
        <v>3</v>
      </c>
      <c r="B12" s="66" t="s">
        <v>17</v>
      </c>
      <c r="C12" s="57">
        <f>IF(AND($W$4=""),"",IF(AND(AF15=""),"",IF(AND(AJ$13&gt;0,AK$13=3),AF15/31*AL$13,AF15)))</f>
        <v>34000</v>
      </c>
      <c r="D12" s="43">
        <f t="shared" si="0"/>
        <v>1360</v>
      </c>
      <c r="E12" s="58">
        <f t="shared" si="1"/>
        <v>35360</v>
      </c>
      <c r="F12" s="57">
        <f>IF(AND($W$4=""),"",IF(AND(AH15=""),"",IF(AND(AJ$13&gt;0,AK$13=3),AH15/31*AL$13,AH15)))</f>
        <v>14000</v>
      </c>
      <c r="G12" s="43">
        <f t="shared" si="2"/>
        <v>19040</v>
      </c>
      <c r="H12" s="58">
        <f t="shared" si="3"/>
        <v>33040</v>
      </c>
      <c r="I12" s="57">
        <f t="shared" si="7"/>
        <v>20000</v>
      </c>
      <c r="J12" s="57">
        <f t="shared" si="7"/>
        <v>-17680</v>
      </c>
      <c r="K12" s="57">
        <f t="shared" si="4"/>
        <v>2320</v>
      </c>
      <c r="L12" s="57">
        <f t="shared" si="5"/>
        <v>6000</v>
      </c>
      <c r="M12" s="57">
        <f t="shared" si="6"/>
        <v>-5304</v>
      </c>
      <c r="N12" s="57">
        <f t="shared" si="6"/>
        <v>696</v>
      </c>
      <c r="O12" s="57">
        <f t="shared" si="8"/>
        <v>70</v>
      </c>
      <c r="P12" s="57">
        <f t="shared" si="9"/>
        <v>63</v>
      </c>
      <c r="Q12" s="58">
        <f t="shared" si="10"/>
        <v>133</v>
      </c>
      <c r="R12" s="52">
        <f t="shared" si="11"/>
        <v>563</v>
      </c>
      <c r="S12" s="140"/>
      <c r="T12" s="141"/>
      <c r="AA12" s="2"/>
      <c r="AC12" s="5"/>
    </row>
    <row r="13" spans="1:42" ht="18" customHeight="1" x14ac:dyDescent="0.3">
      <c r="A13" s="88">
        <v>4</v>
      </c>
      <c r="B13" s="66" t="s">
        <v>18</v>
      </c>
      <c r="C13" s="57">
        <f>IF(AND($W$4=""),"",IF(AND(AF16=""),"",IF(AND(AJ$13&gt;0,AK$13=4),AF16/30*AL$13,AF16)))</f>
        <v>34000</v>
      </c>
      <c r="D13" s="43">
        <f t="shared" si="0"/>
        <v>1360</v>
      </c>
      <c r="E13" s="58">
        <f t="shared" si="1"/>
        <v>35360</v>
      </c>
      <c r="F13" s="57">
        <f>IF(AND($W$4=""),"",IF(AND(AH16=""),"",IF(AND(AJ$13&gt;0,AK$13=4),AH16/30*AL$13,AH16)))</f>
        <v>14000</v>
      </c>
      <c r="G13" s="43">
        <f t="shared" si="2"/>
        <v>19040</v>
      </c>
      <c r="H13" s="58">
        <f t="shared" si="3"/>
        <v>33040</v>
      </c>
      <c r="I13" s="42">
        <f t="shared" si="7"/>
        <v>20000</v>
      </c>
      <c r="J13" s="42">
        <f t="shared" si="7"/>
        <v>-17680</v>
      </c>
      <c r="K13" s="42">
        <f t="shared" si="4"/>
        <v>2320</v>
      </c>
      <c r="L13" s="57">
        <f t="shared" si="5"/>
        <v>6000</v>
      </c>
      <c r="M13" s="57">
        <f t="shared" si="6"/>
        <v>-5304</v>
      </c>
      <c r="N13" s="57">
        <f t="shared" si="6"/>
        <v>696</v>
      </c>
      <c r="O13" s="57">
        <f t="shared" si="8"/>
        <v>70</v>
      </c>
      <c r="P13" s="57">
        <f t="shared" si="9"/>
        <v>63</v>
      </c>
      <c r="Q13" s="58">
        <f t="shared" si="10"/>
        <v>133</v>
      </c>
      <c r="R13" s="52">
        <f t="shared" si="11"/>
        <v>563</v>
      </c>
      <c r="S13" s="140"/>
      <c r="T13" s="141"/>
      <c r="AD13" s="1">
        <v>1</v>
      </c>
      <c r="AE13" s="2">
        <f>IF(ISNA(VLOOKUP($W$4,Master!A$9:AP$78,10,FALSE)),"",VLOOKUP($W$4,Master!A$9:AP$78,10,FALSE))</f>
        <v>34000</v>
      </c>
      <c r="AF13" s="3">
        <f>IF(AND($AG$4=$AG$2),"",IF(AND($AG$4=$AG$3),AE13,""))</f>
        <v>34000</v>
      </c>
      <c r="AG13" s="1">
        <f>IF(ISNA(VLOOKUP($W$4,Master!A$9:AP$78,9,FALSE)),"",VLOOKUP($W$4,Master!A$9:AP$78,9,FALSE))</f>
        <v>14000</v>
      </c>
      <c r="AH13" s="3">
        <f>IF(AND($AG$4=$AG$2),"",IF(AND($AG$4=$AG$3),AG13,""))</f>
        <v>14000</v>
      </c>
      <c r="AI13" s="56">
        <f>IF(ISNA(VLOOKUP($W$4,Master!A$9:AP$78,7,FALSE)),"",VLOOKUP($W$4,Master!A$9:AP$78,7,FALSE))</f>
        <v>42739</v>
      </c>
      <c r="AJ13" s="1">
        <f>DAY(AI13)</f>
        <v>4</v>
      </c>
      <c r="AK13" s="1">
        <f>MONTH(AI13)</f>
        <v>1</v>
      </c>
      <c r="AL13" s="1">
        <f>IF(AND(AK13=1),31-AJ13,IF(AND(AK13=2),28-AJ13,IF(AND(AK13=3),31-AJ13,IF(AND(AK13=4),30-AJ13,IF(AND(AK13=5),31-AJ13,IF(AND(AK13=6),30-AJ13,IF(AND(AK13=7),31-AJ13,IF(AND(AK13=8),31-AJ13,IF(AND(AK13=9),30-AJ13,"")))))))))+1</f>
        <v>28</v>
      </c>
    </row>
    <row r="14" spans="1:42" ht="18" customHeight="1" x14ac:dyDescent="0.3">
      <c r="A14" s="88">
        <v>5</v>
      </c>
      <c r="B14" s="66" t="s">
        <v>19</v>
      </c>
      <c r="C14" s="57">
        <f>IF(AND($W$4=""),"",IF(AND(AF17=""),"",IF(AND(AJ$13&gt;0,AK$13=5),AF17/31*AL$13,AF17)))</f>
        <v>34000</v>
      </c>
      <c r="D14" s="43">
        <f t="shared" si="0"/>
        <v>1360</v>
      </c>
      <c r="E14" s="58">
        <f t="shared" si="1"/>
        <v>35360</v>
      </c>
      <c r="F14" s="57">
        <f>IF(AND($W$4=""),"",IF(AND(AH17=""),"",IF(AND(AJ$13&gt;0,AK$13=5),AH17/31*AL$13,AH17)))</f>
        <v>14000</v>
      </c>
      <c r="G14" s="43">
        <f t="shared" si="2"/>
        <v>19040</v>
      </c>
      <c r="H14" s="58">
        <f t="shared" si="3"/>
        <v>33040</v>
      </c>
      <c r="I14" s="42">
        <f t="shared" si="7"/>
        <v>20000</v>
      </c>
      <c r="J14" s="42">
        <f t="shared" si="7"/>
        <v>-17680</v>
      </c>
      <c r="K14" s="42">
        <f t="shared" si="4"/>
        <v>2320</v>
      </c>
      <c r="L14" s="57">
        <f t="shared" si="5"/>
        <v>6000</v>
      </c>
      <c r="M14" s="57">
        <f t="shared" si="6"/>
        <v>-5304</v>
      </c>
      <c r="N14" s="57">
        <f t="shared" si="6"/>
        <v>696</v>
      </c>
      <c r="O14" s="57">
        <f t="shared" si="8"/>
        <v>70</v>
      </c>
      <c r="P14" s="57">
        <f t="shared" si="9"/>
        <v>63</v>
      </c>
      <c r="Q14" s="58">
        <f t="shared" si="10"/>
        <v>133</v>
      </c>
      <c r="R14" s="52">
        <f t="shared" si="11"/>
        <v>563</v>
      </c>
      <c r="S14" s="140"/>
      <c r="T14" s="141"/>
      <c r="AA14" s="2"/>
      <c r="AD14" s="1">
        <v>2</v>
      </c>
      <c r="AF14" s="3">
        <f>IF(AND($AH$4=$AG$3),AE13,AF13)</f>
        <v>34000</v>
      </c>
      <c r="AH14" s="3">
        <f>IF(AND($AH$4=$AG$3),AG13,AH13)</f>
        <v>14000</v>
      </c>
    </row>
    <row r="15" spans="1:42" ht="18" customHeight="1" x14ac:dyDescent="0.3">
      <c r="A15" s="88">
        <v>6</v>
      </c>
      <c r="B15" s="66" t="s">
        <v>20</v>
      </c>
      <c r="C15" s="57">
        <f>IF(AND($W$4=""),"",IF(AND(AF18=""),"",IF(AND(AJ$13&gt;0,AK$13=6),AF18/30*AL$13,AF18)))</f>
        <v>34000</v>
      </c>
      <c r="D15" s="43">
        <f t="shared" si="0"/>
        <v>1360</v>
      </c>
      <c r="E15" s="58">
        <f t="shared" si="1"/>
        <v>35360</v>
      </c>
      <c r="F15" s="57">
        <f>IF(AND($W$4=""),"",IF(AND(AH18=""),"",IF(AND(AJ$13&gt;0,AK$13=6),AH18/30*AL$13,AH18)))</f>
        <v>14000</v>
      </c>
      <c r="G15" s="43">
        <f t="shared" si="2"/>
        <v>19040</v>
      </c>
      <c r="H15" s="58">
        <f t="shared" si="3"/>
        <v>33040</v>
      </c>
      <c r="I15" s="42">
        <f t="shared" si="7"/>
        <v>20000</v>
      </c>
      <c r="J15" s="42">
        <f t="shared" si="7"/>
        <v>-17680</v>
      </c>
      <c r="K15" s="42">
        <f t="shared" si="4"/>
        <v>2320</v>
      </c>
      <c r="L15" s="57">
        <f t="shared" si="5"/>
        <v>6000</v>
      </c>
      <c r="M15" s="57">
        <f t="shared" si="6"/>
        <v>-5304</v>
      </c>
      <c r="N15" s="57">
        <f t="shared" si="6"/>
        <v>696</v>
      </c>
      <c r="O15" s="57">
        <f t="shared" si="8"/>
        <v>70</v>
      </c>
      <c r="P15" s="57">
        <f t="shared" si="9"/>
        <v>63</v>
      </c>
      <c r="Q15" s="58">
        <f t="shared" si="10"/>
        <v>133</v>
      </c>
      <c r="R15" s="52">
        <f t="shared" si="11"/>
        <v>563</v>
      </c>
      <c r="S15" s="140"/>
      <c r="T15" s="141"/>
      <c r="Y15" s="61">
        <f>IF(AND($W$4=""),"",IF(AND($AB$4=$AA$6),SUM(N10:N20),SUM(N10:N20)))</f>
        <v>6167</v>
      </c>
      <c r="AD15" s="1">
        <v>3</v>
      </c>
      <c r="AF15" s="3">
        <f>IF(AND($AI$4=$AG$3),AE13,AF14)</f>
        <v>34000</v>
      </c>
      <c r="AH15" s="3">
        <f>IF(AND($AI$4=$AG$3),AG13,AH14)</f>
        <v>14000</v>
      </c>
    </row>
    <row r="16" spans="1:42" ht="18" customHeight="1" x14ac:dyDescent="0.3">
      <c r="A16" s="88">
        <v>7</v>
      </c>
      <c r="B16" s="66" t="s">
        <v>21</v>
      </c>
      <c r="C16" s="57">
        <f>IF(AND($W$4=""),"",IF(AND(AF19=""),"",IF(AND(AJ$13&gt;0,AK$13=7),AF19/31*AL$13,AF19)))</f>
        <v>35000</v>
      </c>
      <c r="D16" s="43">
        <f>IF(AND($W$4=""),"",IF(AND(C16=""),"",IF(AND($AC$4=$Z$7),"",ROUND((C16*5%),0))))</f>
        <v>1750</v>
      </c>
      <c r="E16" s="58">
        <f t="shared" si="1"/>
        <v>36750</v>
      </c>
      <c r="F16" s="57">
        <f>IF(AND($W$4=""),"",IF(AND(AH19=""),"",IF(AND(AJ$13&gt;0,AK$13=7),AH19/31*AL$13,AH19)))</f>
        <v>14420</v>
      </c>
      <c r="G16" s="43">
        <f>IF(AND($W$4=""),"",IF(AND(C16=""),"",IF(AND($AC$4=$Z$7),"",ROUND((F16*139%),0))))</f>
        <v>20044</v>
      </c>
      <c r="H16" s="58">
        <f t="shared" si="3"/>
        <v>34464</v>
      </c>
      <c r="I16" s="57">
        <f t="shared" si="7"/>
        <v>20580</v>
      </c>
      <c r="J16" s="57">
        <f t="shared" si="7"/>
        <v>-18294</v>
      </c>
      <c r="K16" s="57">
        <f t="shared" si="4"/>
        <v>2286</v>
      </c>
      <c r="L16" s="57">
        <f t="shared" si="5"/>
        <v>6174</v>
      </c>
      <c r="M16" s="57">
        <f t="shared" si="6"/>
        <v>-5488</v>
      </c>
      <c r="N16" s="57">
        <f t="shared" si="6"/>
        <v>686</v>
      </c>
      <c r="O16" s="57">
        <f t="shared" si="8"/>
        <v>69</v>
      </c>
      <c r="P16" s="57">
        <f t="shared" si="9"/>
        <v>62</v>
      </c>
      <c r="Q16" s="58">
        <f t="shared" si="10"/>
        <v>131</v>
      </c>
      <c r="R16" s="52">
        <f t="shared" si="11"/>
        <v>555</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SIX  THOUSAND  ONE  HUNDRED  SIXTY  SEVEN  Only)</v>
      </c>
      <c r="AA16" s="2"/>
      <c r="AD16" s="1">
        <v>4</v>
      </c>
      <c r="AF16" s="3">
        <f>IF(AND($AJ$4=$AG$3),AE13,AF15)</f>
        <v>34000</v>
      </c>
      <c r="AH16" s="3">
        <f>IF(AND($AJ$4=$AG$3),AG13,AH15)</f>
        <v>14000</v>
      </c>
    </row>
    <row r="17" spans="1:34" ht="18" customHeight="1" x14ac:dyDescent="0.3">
      <c r="A17" s="88">
        <v>8</v>
      </c>
      <c r="B17" s="66" t="s">
        <v>22</v>
      </c>
      <c r="C17" s="57">
        <f>IF(AND($W$4=""),"",IF(AND(AF20=""),"",IF(AND(AJ$13&gt;0,AK$13=8),AF20/31*AL$13,AF20)))</f>
        <v>35000</v>
      </c>
      <c r="D17" s="43">
        <f>IF(AND($W$4=""),"",IF(AND(C17=""),"",IF(AND($AC$4=$Z$7),"",ROUND((C17*5%),0))))</f>
        <v>1750</v>
      </c>
      <c r="E17" s="58">
        <f t="shared" si="1"/>
        <v>36750</v>
      </c>
      <c r="F17" s="57">
        <f>IF(AND($W$4=""),"",IF(AND(AH20=""),"",IF(AND(AJ$13&gt;0,AK$13=8),AH20/31*AL$13,AH20)))</f>
        <v>14420</v>
      </c>
      <c r="G17" s="43">
        <f>IF(AND($W$4=""),"",IF(AND(C17=""),"",IF(AND($AC$4=$Z$7),"",ROUND((F17*139%),0))))</f>
        <v>20044</v>
      </c>
      <c r="H17" s="58">
        <f t="shared" si="3"/>
        <v>34464</v>
      </c>
      <c r="I17" s="57">
        <f t="shared" si="7"/>
        <v>20580</v>
      </c>
      <c r="J17" s="57">
        <f t="shared" si="7"/>
        <v>-18294</v>
      </c>
      <c r="K17" s="57">
        <f t="shared" si="4"/>
        <v>2286</v>
      </c>
      <c r="L17" s="57">
        <f t="shared" si="5"/>
        <v>6174</v>
      </c>
      <c r="M17" s="57">
        <f t="shared" si="6"/>
        <v>-5488</v>
      </c>
      <c r="N17" s="57">
        <f t="shared" si="6"/>
        <v>686</v>
      </c>
      <c r="O17" s="57">
        <f t="shared" si="8"/>
        <v>69</v>
      </c>
      <c r="P17" s="57">
        <f t="shared" si="9"/>
        <v>62</v>
      </c>
      <c r="Q17" s="58">
        <f t="shared" si="10"/>
        <v>131</v>
      </c>
      <c r="R17" s="52">
        <f t="shared" si="11"/>
        <v>555</v>
      </c>
      <c r="S17" s="140"/>
      <c r="T17" s="141"/>
      <c r="Y17" s="1">
        <f>IF(AND($W$4=""),"",K22)</f>
        <v>4989</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FOUR  THOUSAND  NINE  HUNDRED  EIGHTY  NINE  Only)</v>
      </c>
      <c r="AD17" s="1">
        <v>5</v>
      </c>
      <c r="AF17" s="3">
        <f>IF(AND($AK$4=$AG$3),AE13,AF16)</f>
        <v>34000</v>
      </c>
      <c r="AH17" s="3">
        <f>IF(AND($AK$4=$AG$3),AG13,AH16)</f>
        <v>14000</v>
      </c>
    </row>
    <row r="18" spans="1:34" ht="18" customHeight="1" x14ac:dyDescent="0.3">
      <c r="A18" s="88">
        <v>9</v>
      </c>
      <c r="B18" s="66" t="s">
        <v>23</v>
      </c>
      <c r="C18" s="57">
        <f>IF(AND($W$4=""),"",IF(AND(AF21=""),"",IF(AND(AJ$13&gt;0,AK$13=9),AF21/30*AL$13,AF21)))</f>
        <v>35000</v>
      </c>
      <c r="D18" s="43">
        <f>IF(AND($W$4=""),"",IF(AND(C18=""),"",IF(AND($AC$4=$Z$7),"",ROUND((C18*5%),0))))</f>
        <v>1750</v>
      </c>
      <c r="E18" s="58">
        <f t="shared" si="1"/>
        <v>36750</v>
      </c>
      <c r="F18" s="57">
        <f>IF(AND($W$4=""),"",IF(AND(AH21=""),"",IF(AND(AJ$13&gt;0,AK$13=9),AH21/30*AL$13,AH21)))</f>
        <v>14420</v>
      </c>
      <c r="G18" s="43">
        <f>IF(AND($W$4=""),"",IF(AND(C18=""),"",IF(AND($AC$4=$Z$7),"",ROUND((F18*139%),0))))</f>
        <v>20044</v>
      </c>
      <c r="H18" s="58">
        <f t="shared" si="3"/>
        <v>34464</v>
      </c>
      <c r="I18" s="42">
        <f t="shared" si="7"/>
        <v>20580</v>
      </c>
      <c r="J18" s="42">
        <f t="shared" si="7"/>
        <v>-18294</v>
      </c>
      <c r="K18" s="42">
        <f t="shared" si="4"/>
        <v>2286</v>
      </c>
      <c r="L18" s="57">
        <f t="shared" si="5"/>
        <v>6174</v>
      </c>
      <c r="M18" s="57">
        <f t="shared" si="6"/>
        <v>-5488</v>
      </c>
      <c r="N18" s="57">
        <f t="shared" si="6"/>
        <v>686</v>
      </c>
      <c r="O18" s="57">
        <f t="shared" si="8"/>
        <v>69</v>
      </c>
      <c r="P18" s="57">
        <f t="shared" si="9"/>
        <v>62</v>
      </c>
      <c r="Q18" s="58">
        <f t="shared" si="10"/>
        <v>131</v>
      </c>
      <c r="R18" s="52">
        <f t="shared" si="11"/>
        <v>555</v>
      </c>
      <c r="S18" s="140"/>
      <c r="T18" s="141"/>
      <c r="AA18" s="2"/>
      <c r="AD18" s="1">
        <v>6</v>
      </c>
      <c r="AF18" s="3">
        <f>IF(AND($AL$4=$AG$3),AE13,AF17)</f>
        <v>34000</v>
      </c>
      <c r="AH18" s="3">
        <f>IF(AND($AL$4=$AG$3),AG13,AH17)</f>
        <v>14000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35000</v>
      </c>
      <c r="AH19" s="3">
        <f>IF(AND(AK13&gt;=8),"",IF(AND($AM$4=$AG$3),AG13,ROUNDUP(ROUND(AH18*1.03,),-1)))</f>
        <v>14420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35000</v>
      </c>
      <c r="AH20" s="39">
        <f>IF(AND($AN$4=$AG$3),AG13,AH19)</f>
        <v>14420</v>
      </c>
    </row>
    <row r="21" spans="1:34" ht="19.2" thickTop="1" thickBot="1" x14ac:dyDescent="0.35">
      <c r="A21" s="152" t="s">
        <v>24</v>
      </c>
      <c r="B21" s="153"/>
      <c r="C21" s="44">
        <f t="shared" ref="C21:R21" si="12">IF(AND($W$4=""),"",SUM(C10:C20))</f>
        <v>305709.67741935485</v>
      </c>
      <c r="D21" s="44">
        <f t="shared" si="12"/>
        <v>13278</v>
      </c>
      <c r="E21" s="44">
        <f t="shared" si="12"/>
        <v>318987.67741935485</v>
      </c>
      <c r="F21" s="59">
        <f t="shared" si="12"/>
        <v>125905.16129032258</v>
      </c>
      <c r="G21" s="59">
        <f t="shared" si="12"/>
        <v>172529</v>
      </c>
      <c r="H21" s="59">
        <f t="shared" si="12"/>
        <v>298434.16129032255</v>
      </c>
      <c r="I21" s="59">
        <f t="shared" si="12"/>
        <v>179804.51612903224</v>
      </c>
      <c r="J21" s="59">
        <f t="shared" si="12"/>
        <v>-159251</v>
      </c>
      <c r="K21" s="59">
        <f t="shared" si="12"/>
        <v>20553.516129032258</v>
      </c>
      <c r="L21" s="59">
        <f t="shared" si="12"/>
        <v>53941</v>
      </c>
      <c r="M21" s="59">
        <f t="shared" si="12"/>
        <v>-47775</v>
      </c>
      <c r="N21" s="59">
        <f t="shared" si="12"/>
        <v>6167</v>
      </c>
      <c r="O21" s="59">
        <f t="shared" si="12"/>
        <v>620</v>
      </c>
      <c r="P21" s="59">
        <f t="shared" si="12"/>
        <v>558</v>
      </c>
      <c r="Q21" s="59">
        <f t="shared" si="12"/>
        <v>1178</v>
      </c>
      <c r="R21" s="60">
        <f t="shared" si="12"/>
        <v>4989</v>
      </c>
      <c r="S21" s="154"/>
      <c r="T21" s="155"/>
      <c r="AD21" s="1">
        <v>9</v>
      </c>
      <c r="AF21" s="3">
        <f>IF(AND($AO$4=$AG$3),AE13,AF20)</f>
        <v>35000</v>
      </c>
      <c r="AH21" s="40">
        <f>IF(AND($AO$4=$AG$3),AG13,AH20)</f>
        <v>14420</v>
      </c>
    </row>
    <row r="22" spans="1:34" ht="18.600000000000001" thickTop="1" thickBot="1" x14ac:dyDescent="0.35">
      <c r="A22" s="89"/>
      <c r="B22" s="71" t="s">
        <v>60</v>
      </c>
      <c r="C22" s="161">
        <f>Master!G12</f>
        <v>42739</v>
      </c>
      <c r="D22" s="161"/>
      <c r="E22" s="162" t="s">
        <v>72</v>
      </c>
      <c r="F22" s="162"/>
      <c r="G22" s="162"/>
      <c r="H22" s="162"/>
      <c r="I22" s="162"/>
      <c r="J22" s="162"/>
      <c r="K22" s="163">
        <f>IF(AND(W4=""),"",IF(AND(AB4=$AA$7),R21,O21))</f>
        <v>4989</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6167</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620</v>
      </c>
      <c r="Q24" s="158"/>
      <c r="R24" s="166" t="str">
        <f>IF(AND($W$4=""),"",Z17)</f>
        <v>( Rs.   FOUR  THOUSAND  NINE  HUNDRED  EIGHTY  NINE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558</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4989</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U3jXEj/emwjEL9W9p83U/553Ma25uVJVMNEF2Zd9nJY77YNnWm7MPUFOjhB+PrhGOTTF0/wiGzmHU1UJAxf0Fg==" saltValue="Xy2SeuamqQ1T0SDpsjSmYA=="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disablePrompts="1"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AP30"/>
  <sheetViews>
    <sheetView workbookViewId="0">
      <selection activeCell="O8" sqref="O8:Q8"/>
    </sheetView>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NAME5</v>
      </c>
      <c r="E4" s="151"/>
      <c r="F4" s="151"/>
      <c r="G4" s="151"/>
      <c r="H4" s="151"/>
      <c r="I4" s="78" t="s">
        <v>93</v>
      </c>
      <c r="J4" s="151" t="str">
        <f>IF(ISNA(VLOOKUP($W$4,Master!A$9:AP$78,3,FALSE)),"",VLOOKUP($W$4,Master!A$9:AP$78,3,FALSE))</f>
        <v>TEACHER5</v>
      </c>
      <c r="K4" s="151"/>
      <c r="L4" s="151"/>
      <c r="M4" s="148" t="s">
        <v>94</v>
      </c>
      <c r="N4" s="148"/>
      <c r="O4" s="149">
        <f>IF(ISNA(VLOOKUP($W$4,Master!A$9:AP$78,4,FALSE)),"",VLOOKUP($W$4,Master!A$9:AP$78,4,FALSE))</f>
        <v>5</v>
      </c>
      <c r="P4" s="149"/>
      <c r="Q4" s="149"/>
      <c r="R4" s="149"/>
      <c r="S4" s="149"/>
      <c r="T4" s="150"/>
      <c r="U4" s="142" t="s">
        <v>61</v>
      </c>
      <c r="V4" s="142"/>
      <c r="W4" s="73">
        <v>5</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15000</v>
      </c>
      <c r="AF4" s="1">
        <f>IF(ISNA(VLOOKUP($W$4,Master!A$9:AP$78,10,FALSE)),"",VLOOKUP($W$4,Master!A$9:AP$78,10,FALSE))</f>
        <v>35000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42740</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42740</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30483.870967741936</v>
      </c>
      <c r="D10" s="58">
        <f t="shared" ref="D10:D15" si="0">IF(AND($W$4=""),"",IF(AND(C10=""),"",IF(AND($AC$4=$Z$7),"",ROUND((C10*4%),0))))</f>
        <v>1219</v>
      </c>
      <c r="E10" s="58">
        <f t="shared" ref="E10:E20" si="1">IF(AND($W$4=""),"",IF(AND(C10=""),"",SUM(C10:D10)))</f>
        <v>31702.870967741936</v>
      </c>
      <c r="F10" s="57">
        <f>IF(AND($W$4=""),"",IF(AND(AH13=""),"",IF(AND(AJ$13&gt;0,AK$13=1),AH13/31*AL$13,AH13)))</f>
        <v>13064.516129032258</v>
      </c>
      <c r="G10" s="58">
        <f t="shared" ref="G10:G15" si="2">IF(AND($W$4=""),"",IF(AND(C10=""),"",IF(AND($AC$4=$Z$7),"",ROUND((F10*136%),0))))</f>
        <v>17768</v>
      </c>
      <c r="H10" s="58">
        <f t="shared" ref="H10:H20" si="3">IF(AND($W$4=""),"",IF(AND(F10=""),"",SUM(F10:G10)))</f>
        <v>30832.516129032258</v>
      </c>
      <c r="I10" s="57">
        <f>IF(AND(C10=""),"",IF(AND(F10=""),"",C10-F10))</f>
        <v>17419.354838709678</v>
      </c>
      <c r="J10" s="57">
        <f>IF(AND(D10=""),"",IF(AND(G10=""),"",D10-G10))</f>
        <v>-16549</v>
      </c>
      <c r="K10" s="57">
        <f t="shared" ref="K10:K20" si="4">IF(AND($W$4=""),"",IF(AND(I10=""),"",SUM(I10:J10)))</f>
        <v>870.35483870967801</v>
      </c>
      <c r="L10" s="57">
        <f t="shared" ref="L10:L18" si="5">IF(AND($U$4=""),"",IF(AND(K10=""),"",ROUND(I10*30%,0)))</f>
        <v>5226</v>
      </c>
      <c r="M10" s="57">
        <f t="shared" ref="M10:N18" si="6">IF(AND($U$4=""),"",IF(AND(J10=""),"",ROUND(J10*30%,0)))</f>
        <v>-4965</v>
      </c>
      <c r="N10" s="57">
        <f t="shared" si="6"/>
        <v>261</v>
      </c>
      <c r="O10" s="57">
        <f>IF(AND(C10=""),"",IF(AND(K10=""),"",IF(AND($AB$4=$AA$6),N10-ROUND(((N10)*10%),0),ROUND(((N10)*10%),0))))</f>
        <v>26</v>
      </c>
      <c r="P10" s="57">
        <f>IF(AND(C10=""),"",IF(AND(C10=0),"",IF(AND(K10=""),"",IF(AND($AB$4=$AA$6),ROUND(((N10)*10%),0),ROUND(((N10-O10)*$AD$4%),0)))))</f>
        <v>24</v>
      </c>
      <c r="Q10" s="58">
        <f>IF(AND(K10=""),"",IF(AND(O10=""),"",IF(AND(P10=""),"",SUM(O10+P10))))</f>
        <v>50</v>
      </c>
      <c r="R10" s="52">
        <f>IF(AND(K10=""),"",IF(AND(C10=0),"",IF(AND(Q10=""),N10,N10-Q10)))</f>
        <v>211</v>
      </c>
      <c r="S10" s="140"/>
      <c r="T10" s="141"/>
      <c r="X10" s="1" t="str">
        <f>IF(AND($AB$4=$AA$6),"CREDIT IN GPF",IF(AND($AB$4=$AA$7),"NPS Ded.",""))</f>
        <v>NPS Ded.</v>
      </c>
      <c r="AC10" s="5"/>
      <c r="AN10" s="1">
        <f>IF(AND(C10=""),"",IF(AND(C10=0),"",IF(AND(K10=""),"",ROUND(((N10-O10)*$AD$4%),0))))</f>
        <v>24</v>
      </c>
    </row>
    <row r="11" spans="1:42" ht="18" customHeight="1" x14ac:dyDescent="0.3">
      <c r="A11" s="88">
        <v>2</v>
      </c>
      <c r="B11" s="66" t="s">
        <v>16</v>
      </c>
      <c r="C11" s="57">
        <f>IF(AND($W$4=""),"",IF(AND(AF14=""),"",IF(AND(AJ$13&gt;0,AK$13=2),AF14/28*AL$13,AF14)))</f>
        <v>35000</v>
      </c>
      <c r="D11" s="43">
        <f t="shared" si="0"/>
        <v>1400</v>
      </c>
      <c r="E11" s="58">
        <f t="shared" si="1"/>
        <v>36400</v>
      </c>
      <c r="F11" s="57">
        <f>IF(AND($W$4=""),"",IF(AND(AH14=""),"",IF(AND(AJ$13&gt;0,AK$13=2),AH14/28*AL$13,AH14)))</f>
        <v>15000</v>
      </c>
      <c r="G11" s="43">
        <f t="shared" si="2"/>
        <v>20400</v>
      </c>
      <c r="H11" s="58">
        <f t="shared" si="3"/>
        <v>35400</v>
      </c>
      <c r="I11" s="57">
        <f t="shared" ref="I11:J20" si="7">IF(AND(C11=""),"",IF(AND(F11=""),"",C11-F11))</f>
        <v>20000</v>
      </c>
      <c r="J11" s="57">
        <f t="shared" si="7"/>
        <v>-19000</v>
      </c>
      <c r="K11" s="57">
        <f t="shared" si="4"/>
        <v>1000</v>
      </c>
      <c r="L11" s="57">
        <f t="shared" si="5"/>
        <v>6000</v>
      </c>
      <c r="M11" s="57">
        <f t="shared" si="6"/>
        <v>-5700</v>
      </c>
      <c r="N11" s="57">
        <f t="shared" si="6"/>
        <v>300</v>
      </c>
      <c r="O11" s="57">
        <f t="shared" ref="O11:O18" si="8">IF(AND(C11=""),"",IF(AND(K11=""),"",IF(AND($AB$4=$AA$6),N11-ROUND(((N11)*10%),0),ROUND(((N11)*10%),0))))</f>
        <v>30</v>
      </c>
      <c r="P11" s="57">
        <f t="shared" ref="P11:P18" si="9">IF(AND(C11=""),"",IF(AND(C11=0),"",IF(AND(K11=""),"",IF(AND($AB$4=$AA$6),ROUND(((N11)*10%),0),ROUND(((N11-O11)*$AD$4%),0)))))</f>
        <v>27</v>
      </c>
      <c r="Q11" s="58">
        <f t="shared" ref="Q11:Q18" si="10">IF(AND(K11=""),"",IF(AND(O11=""),"",IF(AND(P11=""),"",SUM(O11+P11))))</f>
        <v>57</v>
      </c>
      <c r="R11" s="52">
        <f t="shared" ref="R11:R18" si="11">IF(AND(K11=""),"",IF(AND(C11=0),"",IF(AND(Q11=""),N11,N11-Q11)))</f>
        <v>243</v>
      </c>
      <c r="S11" s="140"/>
      <c r="T11" s="141"/>
      <c r="AC11" s="5"/>
    </row>
    <row r="12" spans="1:42" ht="18" customHeight="1" x14ac:dyDescent="0.3">
      <c r="A12" s="88">
        <v>3</v>
      </c>
      <c r="B12" s="66" t="s">
        <v>17</v>
      </c>
      <c r="C12" s="57">
        <f>IF(AND($W$4=""),"",IF(AND(AF15=""),"",IF(AND(AJ$13&gt;0,AK$13=3),AF15/31*AL$13,AF15)))</f>
        <v>35000</v>
      </c>
      <c r="D12" s="43">
        <f t="shared" si="0"/>
        <v>1400</v>
      </c>
      <c r="E12" s="58">
        <f t="shared" si="1"/>
        <v>36400</v>
      </c>
      <c r="F12" s="57">
        <f>IF(AND($W$4=""),"",IF(AND(AH15=""),"",IF(AND(AJ$13&gt;0,AK$13=3),AH15/31*AL$13,AH15)))</f>
        <v>15000</v>
      </c>
      <c r="G12" s="43">
        <f t="shared" si="2"/>
        <v>20400</v>
      </c>
      <c r="H12" s="58">
        <f t="shared" si="3"/>
        <v>35400</v>
      </c>
      <c r="I12" s="57">
        <f t="shared" si="7"/>
        <v>20000</v>
      </c>
      <c r="J12" s="57">
        <f t="shared" si="7"/>
        <v>-19000</v>
      </c>
      <c r="K12" s="57">
        <f t="shared" si="4"/>
        <v>1000</v>
      </c>
      <c r="L12" s="57">
        <f t="shared" si="5"/>
        <v>6000</v>
      </c>
      <c r="M12" s="57">
        <f t="shared" si="6"/>
        <v>-5700</v>
      </c>
      <c r="N12" s="57">
        <f t="shared" si="6"/>
        <v>300</v>
      </c>
      <c r="O12" s="57">
        <f t="shared" si="8"/>
        <v>30</v>
      </c>
      <c r="P12" s="57">
        <f t="shared" si="9"/>
        <v>27</v>
      </c>
      <c r="Q12" s="58">
        <f t="shared" si="10"/>
        <v>57</v>
      </c>
      <c r="R12" s="52">
        <f t="shared" si="11"/>
        <v>243</v>
      </c>
      <c r="S12" s="140"/>
      <c r="T12" s="141"/>
      <c r="AA12" s="2"/>
      <c r="AC12" s="5"/>
    </row>
    <row r="13" spans="1:42" ht="18" customHeight="1" x14ac:dyDescent="0.3">
      <c r="A13" s="88">
        <v>4</v>
      </c>
      <c r="B13" s="66" t="s">
        <v>18</v>
      </c>
      <c r="C13" s="57">
        <f>IF(AND($W$4=""),"",IF(AND(AF16=""),"",IF(AND(AJ$13&gt;0,AK$13=4),AF16/30*AL$13,AF16)))</f>
        <v>35000</v>
      </c>
      <c r="D13" s="43">
        <f t="shared" si="0"/>
        <v>1400</v>
      </c>
      <c r="E13" s="58">
        <f t="shared" si="1"/>
        <v>36400</v>
      </c>
      <c r="F13" s="57">
        <f>IF(AND($W$4=""),"",IF(AND(AH16=""),"",IF(AND(AJ$13&gt;0,AK$13=4),AH16/30*AL$13,AH16)))</f>
        <v>15000</v>
      </c>
      <c r="G13" s="43">
        <f t="shared" si="2"/>
        <v>20400</v>
      </c>
      <c r="H13" s="58">
        <f t="shared" si="3"/>
        <v>35400</v>
      </c>
      <c r="I13" s="42">
        <f t="shared" si="7"/>
        <v>20000</v>
      </c>
      <c r="J13" s="42">
        <f t="shared" si="7"/>
        <v>-19000</v>
      </c>
      <c r="K13" s="42">
        <f t="shared" si="4"/>
        <v>1000</v>
      </c>
      <c r="L13" s="57">
        <f t="shared" si="5"/>
        <v>6000</v>
      </c>
      <c r="M13" s="57">
        <f t="shared" si="6"/>
        <v>-5700</v>
      </c>
      <c r="N13" s="57">
        <f t="shared" si="6"/>
        <v>300</v>
      </c>
      <c r="O13" s="57">
        <f t="shared" si="8"/>
        <v>30</v>
      </c>
      <c r="P13" s="57">
        <f t="shared" si="9"/>
        <v>27</v>
      </c>
      <c r="Q13" s="58">
        <f t="shared" si="10"/>
        <v>57</v>
      </c>
      <c r="R13" s="52">
        <f t="shared" si="11"/>
        <v>243</v>
      </c>
      <c r="S13" s="140"/>
      <c r="T13" s="141"/>
      <c r="AD13" s="1">
        <v>1</v>
      </c>
      <c r="AE13" s="2">
        <f>IF(ISNA(VLOOKUP($W$4,Master!A$9:AP$78,10,FALSE)),"",VLOOKUP($W$4,Master!A$9:AP$78,10,FALSE))</f>
        <v>35000</v>
      </c>
      <c r="AF13" s="3">
        <f>IF(AND($AG$4=$AG$2),"",IF(AND($AG$4=$AG$3),AE13,""))</f>
        <v>35000</v>
      </c>
      <c r="AG13" s="1">
        <f>IF(ISNA(VLOOKUP($W$4,Master!A$9:AP$78,9,FALSE)),"",VLOOKUP($W$4,Master!A$9:AP$78,9,FALSE))</f>
        <v>15000</v>
      </c>
      <c r="AH13" s="3">
        <f>IF(AND($AG$4=$AG$2),"",IF(AND($AG$4=$AG$3),AG13,""))</f>
        <v>15000</v>
      </c>
      <c r="AI13" s="56">
        <f>IF(ISNA(VLOOKUP($W$4,Master!A$9:AP$78,7,FALSE)),"",VLOOKUP($W$4,Master!A$9:AP$78,7,FALSE))</f>
        <v>42740</v>
      </c>
      <c r="AJ13" s="1">
        <f>DAY(AI13)</f>
        <v>5</v>
      </c>
      <c r="AK13" s="1">
        <f>MONTH(AI13)</f>
        <v>1</v>
      </c>
      <c r="AL13" s="1">
        <f>IF(AND(AK13=1),31-AJ13,IF(AND(AK13=2),28-AJ13,IF(AND(AK13=3),31-AJ13,IF(AND(AK13=4),30-AJ13,IF(AND(AK13=5),31-AJ13,IF(AND(AK13=6),30-AJ13,IF(AND(AK13=7),31-AJ13,IF(AND(AK13=8),31-AJ13,IF(AND(AK13=9),30-AJ13,"")))))))))+1</f>
        <v>27</v>
      </c>
    </row>
    <row r="14" spans="1:42" ht="18" customHeight="1" x14ac:dyDescent="0.3">
      <c r="A14" s="88">
        <v>5</v>
      </c>
      <c r="B14" s="66" t="s">
        <v>19</v>
      </c>
      <c r="C14" s="57">
        <f>IF(AND($W$4=""),"",IF(AND(AF17=""),"",IF(AND(AJ$13&gt;0,AK$13=5),AF17/31*AL$13,AF17)))</f>
        <v>35000</v>
      </c>
      <c r="D14" s="43">
        <f t="shared" si="0"/>
        <v>1400</v>
      </c>
      <c r="E14" s="58">
        <f t="shared" si="1"/>
        <v>36400</v>
      </c>
      <c r="F14" s="57">
        <f>IF(AND($W$4=""),"",IF(AND(AH17=""),"",IF(AND(AJ$13&gt;0,AK$13=5),AH17/31*AL$13,AH17)))</f>
        <v>15000</v>
      </c>
      <c r="G14" s="43">
        <f t="shared" si="2"/>
        <v>20400</v>
      </c>
      <c r="H14" s="58">
        <f t="shared" si="3"/>
        <v>35400</v>
      </c>
      <c r="I14" s="42">
        <f t="shared" si="7"/>
        <v>20000</v>
      </c>
      <c r="J14" s="42">
        <f t="shared" si="7"/>
        <v>-19000</v>
      </c>
      <c r="K14" s="42">
        <f t="shared" si="4"/>
        <v>1000</v>
      </c>
      <c r="L14" s="57">
        <f t="shared" si="5"/>
        <v>6000</v>
      </c>
      <c r="M14" s="57">
        <f t="shared" si="6"/>
        <v>-5700</v>
      </c>
      <c r="N14" s="57">
        <f t="shared" si="6"/>
        <v>300</v>
      </c>
      <c r="O14" s="57">
        <f t="shared" si="8"/>
        <v>30</v>
      </c>
      <c r="P14" s="57">
        <f t="shared" si="9"/>
        <v>27</v>
      </c>
      <c r="Q14" s="58">
        <f t="shared" si="10"/>
        <v>57</v>
      </c>
      <c r="R14" s="52">
        <f t="shared" si="11"/>
        <v>243</v>
      </c>
      <c r="S14" s="140"/>
      <c r="T14" s="141"/>
      <c r="AA14" s="2"/>
      <c r="AD14" s="1">
        <v>2</v>
      </c>
      <c r="AF14" s="3">
        <f>IF(AND($AH$4=$AG$3),AE13,AF13)</f>
        <v>35000</v>
      </c>
      <c r="AH14" s="3">
        <f>IF(AND($AH$4=$AG$3),AG13,AH13)</f>
        <v>15000</v>
      </c>
    </row>
    <row r="15" spans="1:42" ht="18" customHeight="1" x14ac:dyDescent="0.3">
      <c r="A15" s="88">
        <v>6</v>
      </c>
      <c r="B15" s="66" t="s">
        <v>20</v>
      </c>
      <c r="C15" s="57">
        <f>IF(AND($W$4=""),"",IF(AND(AF18=""),"",IF(AND(AJ$13&gt;0,AK$13=6),AF18/30*AL$13,AF18)))</f>
        <v>35000</v>
      </c>
      <c r="D15" s="43">
        <f t="shared" si="0"/>
        <v>1400</v>
      </c>
      <c r="E15" s="58">
        <f t="shared" si="1"/>
        <v>36400</v>
      </c>
      <c r="F15" s="57">
        <f>IF(AND($W$4=""),"",IF(AND(AH18=""),"",IF(AND(AJ$13&gt;0,AK$13=6),AH18/30*AL$13,AH18)))</f>
        <v>15000</v>
      </c>
      <c r="G15" s="43">
        <f t="shared" si="2"/>
        <v>20400</v>
      </c>
      <c r="H15" s="58">
        <f t="shared" si="3"/>
        <v>35400</v>
      </c>
      <c r="I15" s="42">
        <f t="shared" si="7"/>
        <v>20000</v>
      </c>
      <c r="J15" s="42">
        <f t="shared" si="7"/>
        <v>-19000</v>
      </c>
      <c r="K15" s="42">
        <f t="shared" si="4"/>
        <v>1000</v>
      </c>
      <c r="L15" s="57">
        <f t="shared" si="5"/>
        <v>6000</v>
      </c>
      <c r="M15" s="57">
        <f t="shared" si="6"/>
        <v>-5700</v>
      </c>
      <c r="N15" s="57">
        <f t="shared" si="6"/>
        <v>300</v>
      </c>
      <c r="O15" s="57">
        <f t="shared" si="8"/>
        <v>30</v>
      </c>
      <c r="P15" s="57">
        <f t="shared" si="9"/>
        <v>27</v>
      </c>
      <c r="Q15" s="58">
        <f t="shared" si="10"/>
        <v>57</v>
      </c>
      <c r="R15" s="52">
        <f t="shared" si="11"/>
        <v>243</v>
      </c>
      <c r="S15" s="140"/>
      <c r="T15" s="141"/>
      <c r="Y15" s="61">
        <f>IF(AND($W$4=""),"",IF(AND($AB$4=$AA$6),SUM(N10:N20),SUM(N10:N20)))</f>
        <v>2643</v>
      </c>
      <c r="AD15" s="1">
        <v>3</v>
      </c>
      <c r="AF15" s="3">
        <f>IF(AND($AI$4=$AG$3),AE13,AF14)</f>
        <v>35000</v>
      </c>
      <c r="AH15" s="3">
        <f>IF(AND($AI$4=$AG$3),AG13,AH14)</f>
        <v>15000</v>
      </c>
    </row>
    <row r="16" spans="1:42" ht="18" customHeight="1" x14ac:dyDescent="0.3">
      <c r="A16" s="88">
        <v>7</v>
      </c>
      <c r="B16" s="66" t="s">
        <v>21</v>
      </c>
      <c r="C16" s="57">
        <f>IF(AND($W$4=""),"",IF(AND(AF19=""),"",IF(AND(AJ$13&gt;0,AK$13=7),AF19/31*AL$13,AF19)))</f>
        <v>36100</v>
      </c>
      <c r="D16" s="43">
        <f>IF(AND($W$4=""),"",IF(AND(C16=""),"",IF(AND($AC$4=$Z$7),"",ROUND((C16*5%),0))))</f>
        <v>1805</v>
      </c>
      <c r="E16" s="58">
        <f t="shared" si="1"/>
        <v>37905</v>
      </c>
      <c r="F16" s="57">
        <f>IF(AND($W$4=""),"",IF(AND(AH19=""),"",IF(AND(AJ$13&gt;0,AK$13=7),AH19/31*AL$13,AH19)))</f>
        <v>15450</v>
      </c>
      <c r="G16" s="43">
        <f>IF(AND($W$4=""),"",IF(AND(C16=""),"",IF(AND($AC$4=$Z$7),"",ROUND((F16*139%),0))))</f>
        <v>21476</v>
      </c>
      <c r="H16" s="58">
        <f t="shared" si="3"/>
        <v>36926</v>
      </c>
      <c r="I16" s="57">
        <f t="shared" si="7"/>
        <v>20650</v>
      </c>
      <c r="J16" s="57">
        <f t="shared" si="7"/>
        <v>-19671</v>
      </c>
      <c r="K16" s="57">
        <f t="shared" si="4"/>
        <v>979</v>
      </c>
      <c r="L16" s="57">
        <f t="shared" si="5"/>
        <v>6195</v>
      </c>
      <c r="M16" s="57">
        <f t="shared" si="6"/>
        <v>-5901</v>
      </c>
      <c r="N16" s="57">
        <f t="shared" si="6"/>
        <v>294</v>
      </c>
      <c r="O16" s="57">
        <f t="shared" si="8"/>
        <v>29</v>
      </c>
      <c r="P16" s="57">
        <f t="shared" si="9"/>
        <v>27</v>
      </c>
      <c r="Q16" s="58">
        <f t="shared" si="10"/>
        <v>56</v>
      </c>
      <c r="R16" s="52">
        <f t="shared" si="11"/>
        <v>238</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TWO  THOUSAND  SIX  HUNDRED  FOURTY  THREE  Only)</v>
      </c>
      <c r="AA16" s="2"/>
      <c r="AD16" s="1">
        <v>4</v>
      </c>
      <c r="AF16" s="3">
        <f>IF(AND($AJ$4=$AG$3),AE13,AF15)</f>
        <v>35000</v>
      </c>
      <c r="AH16" s="3">
        <f>IF(AND($AJ$4=$AG$3),AG13,AH15)</f>
        <v>15000</v>
      </c>
    </row>
    <row r="17" spans="1:34" ht="18" customHeight="1" x14ac:dyDescent="0.3">
      <c r="A17" s="88">
        <v>8</v>
      </c>
      <c r="B17" s="66" t="s">
        <v>22</v>
      </c>
      <c r="C17" s="57">
        <f>IF(AND($W$4=""),"",IF(AND(AF20=""),"",IF(AND(AJ$13&gt;0,AK$13=8),AF20/31*AL$13,AF20)))</f>
        <v>36100</v>
      </c>
      <c r="D17" s="43">
        <f>IF(AND($W$4=""),"",IF(AND(C17=""),"",IF(AND($AC$4=$Z$7),"",ROUND((C17*5%),0))))</f>
        <v>1805</v>
      </c>
      <c r="E17" s="58">
        <f t="shared" si="1"/>
        <v>37905</v>
      </c>
      <c r="F17" s="57">
        <f>IF(AND($W$4=""),"",IF(AND(AH20=""),"",IF(AND(AJ$13&gt;0,AK$13=8),AH20/31*AL$13,AH20)))</f>
        <v>15450</v>
      </c>
      <c r="G17" s="43">
        <f>IF(AND($W$4=""),"",IF(AND(C17=""),"",IF(AND($AC$4=$Z$7),"",ROUND((F17*139%),0))))</f>
        <v>21476</v>
      </c>
      <c r="H17" s="58">
        <f t="shared" si="3"/>
        <v>36926</v>
      </c>
      <c r="I17" s="57">
        <f t="shared" si="7"/>
        <v>20650</v>
      </c>
      <c r="J17" s="57">
        <f t="shared" si="7"/>
        <v>-19671</v>
      </c>
      <c r="K17" s="57">
        <f t="shared" si="4"/>
        <v>979</v>
      </c>
      <c r="L17" s="57">
        <f t="shared" si="5"/>
        <v>6195</v>
      </c>
      <c r="M17" s="57">
        <f t="shared" si="6"/>
        <v>-5901</v>
      </c>
      <c r="N17" s="57">
        <f t="shared" si="6"/>
        <v>294</v>
      </c>
      <c r="O17" s="57">
        <f t="shared" si="8"/>
        <v>29</v>
      </c>
      <c r="P17" s="57">
        <f t="shared" si="9"/>
        <v>27</v>
      </c>
      <c r="Q17" s="58">
        <f t="shared" si="10"/>
        <v>56</v>
      </c>
      <c r="R17" s="52">
        <f t="shared" si="11"/>
        <v>238</v>
      </c>
      <c r="S17" s="140"/>
      <c r="T17" s="141"/>
      <c r="Y17" s="1">
        <f>IF(AND($W$4=""),"",K22)</f>
        <v>2140</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TWO  THOUSAND  ONE  HUNDRED  FOURTY  Only)</v>
      </c>
      <c r="AD17" s="1">
        <v>5</v>
      </c>
      <c r="AF17" s="3">
        <f>IF(AND($AK$4=$AG$3),AE13,AF16)</f>
        <v>35000</v>
      </c>
      <c r="AH17" s="3">
        <f>IF(AND($AK$4=$AG$3),AG13,AH16)</f>
        <v>15000</v>
      </c>
    </row>
    <row r="18" spans="1:34" ht="18" customHeight="1" x14ac:dyDescent="0.3">
      <c r="A18" s="88">
        <v>9</v>
      </c>
      <c r="B18" s="66" t="s">
        <v>23</v>
      </c>
      <c r="C18" s="57">
        <f>IF(AND($W$4=""),"",IF(AND(AF21=""),"",IF(AND(AJ$13&gt;0,AK$13=9),AF21/30*AL$13,AF21)))</f>
        <v>36100</v>
      </c>
      <c r="D18" s="43">
        <f>IF(AND($W$4=""),"",IF(AND(C18=""),"",IF(AND($AC$4=$Z$7),"",ROUND((C18*5%),0))))</f>
        <v>1805</v>
      </c>
      <c r="E18" s="58">
        <f t="shared" si="1"/>
        <v>37905</v>
      </c>
      <c r="F18" s="57">
        <f>IF(AND($W$4=""),"",IF(AND(AH21=""),"",IF(AND(AJ$13&gt;0,AK$13=9),AH21/30*AL$13,AH21)))</f>
        <v>15450</v>
      </c>
      <c r="G18" s="43">
        <f>IF(AND($W$4=""),"",IF(AND(C18=""),"",IF(AND($AC$4=$Z$7),"",ROUND((F18*139%),0))))</f>
        <v>21476</v>
      </c>
      <c r="H18" s="58">
        <f t="shared" si="3"/>
        <v>36926</v>
      </c>
      <c r="I18" s="42">
        <f t="shared" si="7"/>
        <v>20650</v>
      </c>
      <c r="J18" s="42">
        <f t="shared" si="7"/>
        <v>-19671</v>
      </c>
      <c r="K18" s="42">
        <f t="shared" si="4"/>
        <v>979</v>
      </c>
      <c r="L18" s="57">
        <f t="shared" si="5"/>
        <v>6195</v>
      </c>
      <c r="M18" s="57">
        <f t="shared" si="6"/>
        <v>-5901</v>
      </c>
      <c r="N18" s="57">
        <f t="shared" si="6"/>
        <v>294</v>
      </c>
      <c r="O18" s="57">
        <f t="shared" si="8"/>
        <v>29</v>
      </c>
      <c r="P18" s="57">
        <f t="shared" si="9"/>
        <v>27</v>
      </c>
      <c r="Q18" s="58">
        <f t="shared" si="10"/>
        <v>56</v>
      </c>
      <c r="R18" s="52">
        <f t="shared" si="11"/>
        <v>238</v>
      </c>
      <c r="S18" s="140"/>
      <c r="T18" s="141"/>
      <c r="AA18" s="2"/>
      <c r="AD18" s="1">
        <v>6</v>
      </c>
      <c r="AF18" s="3">
        <f>IF(AND($AL$4=$AG$3),AE13,AF17)</f>
        <v>35000</v>
      </c>
      <c r="AH18" s="3">
        <f>IF(AND($AL$4=$AG$3),AG13,AH17)</f>
        <v>15000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36100</v>
      </c>
      <c r="AH19" s="3">
        <f>IF(AND(AK13&gt;=8),"",IF(AND($AM$4=$AG$3),AG13,ROUNDUP(ROUND(AH18*1.03,),-1)))</f>
        <v>15450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36100</v>
      </c>
      <c r="AH20" s="39">
        <f>IF(AND($AN$4=$AG$3),AG13,AH19)</f>
        <v>15450</v>
      </c>
    </row>
    <row r="21" spans="1:34" ht="19.2" thickTop="1" thickBot="1" x14ac:dyDescent="0.35">
      <c r="A21" s="152" t="s">
        <v>24</v>
      </c>
      <c r="B21" s="153"/>
      <c r="C21" s="44">
        <f t="shared" ref="C21:R21" si="12">IF(AND($W$4=""),"",SUM(C10:C20))</f>
        <v>313783.87096774194</v>
      </c>
      <c r="D21" s="44">
        <f t="shared" si="12"/>
        <v>13634</v>
      </c>
      <c r="E21" s="44">
        <f t="shared" si="12"/>
        <v>327417.87096774194</v>
      </c>
      <c r="F21" s="59">
        <f t="shared" si="12"/>
        <v>134414.51612903224</v>
      </c>
      <c r="G21" s="59">
        <f t="shared" si="12"/>
        <v>184196</v>
      </c>
      <c r="H21" s="59">
        <f t="shared" si="12"/>
        <v>318610.51612903224</v>
      </c>
      <c r="I21" s="59">
        <f t="shared" si="12"/>
        <v>179369.3548387097</v>
      </c>
      <c r="J21" s="59">
        <f t="shared" si="12"/>
        <v>-170562</v>
      </c>
      <c r="K21" s="59">
        <f t="shared" si="12"/>
        <v>8807.354838709678</v>
      </c>
      <c r="L21" s="59">
        <f t="shared" si="12"/>
        <v>53811</v>
      </c>
      <c r="M21" s="59">
        <f t="shared" si="12"/>
        <v>-51168</v>
      </c>
      <c r="N21" s="59">
        <f t="shared" si="12"/>
        <v>2643</v>
      </c>
      <c r="O21" s="59">
        <f t="shared" si="12"/>
        <v>263</v>
      </c>
      <c r="P21" s="59">
        <f t="shared" si="12"/>
        <v>240</v>
      </c>
      <c r="Q21" s="59">
        <f t="shared" si="12"/>
        <v>503</v>
      </c>
      <c r="R21" s="60">
        <f t="shared" si="12"/>
        <v>2140</v>
      </c>
      <c r="S21" s="154"/>
      <c r="T21" s="155"/>
      <c r="AD21" s="1">
        <v>9</v>
      </c>
      <c r="AF21" s="3">
        <f>IF(AND($AO$4=$AG$3),AE13,AF20)</f>
        <v>36100</v>
      </c>
      <c r="AH21" s="40">
        <f>IF(AND($AO$4=$AG$3),AG13,AH20)</f>
        <v>15450</v>
      </c>
    </row>
    <row r="22" spans="1:34" ht="18.600000000000001" thickTop="1" thickBot="1" x14ac:dyDescent="0.35">
      <c r="A22" s="89"/>
      <c r="B22" s="71" t="s">
        <v>60</v>
      </c>
      <c r="C22" s="161">
        <f>Master!G13</f>
        <v>42740</v>
      </c>
      <c r="D22" s="161"/>
      <c r="E22" s="162" t="s">
        <v>72</v>
      </c>
      <c r="F22" s="162"/>
      <c r="G22" s="162"/>
      <c r="H22" s="162"/>
      <c r="I22" s="162"/>
      <c r="J22" s="162"/>
      <c r="K22" s="163">
        <f>IF(AND(W4=""),"",IF(AND(AB4=$AA$7),R21,O21))</f>
        <v>2140</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2643</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263</v>
      </c>
      <c r="Q24" s="158"/>
      <c r="R24" s="166" t="str">
        <f>IF(AND($W$4=""),"",Z17)</f>
        <v>( Rs.   TWO  THOUSAND  ONE  HUNDRED  FOURTY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240</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2140</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D6vWxpFElZZjc5OmqqkSje+XGhBufZcDh+pUjK30tPqiI8I1JyRHAn4CaKtQwjCJFfFoTFbPcn0U9UAxE4IYTQ==" saltValue="gQCWuEKn01OBnTjQ0JRy2Q=="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AP30"/>
  <sheetViews>
    <sheetView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NAME6</v>
      </c>
      <c r="E4" s="151"/>
      <c r="F4" s="151"/>
      <c r="G4" s="151"/>
      <c r="H4" s="151"/>
      <c r="I4" s="78" t="s">
        <v>93</v>
      </c>
      <c r="J4" s="151" t="str">
        <f>IF(ISNA(VLOOKUP($W$4,Master!A$9:AP$78,3,FALSE)),"",VLOOKUP($W$4,Master!A$9:AP$78,3,FALSE))</f>
        <v>TEACHER6</v>
      </c>
      <c r="K4" s="151"/>
      <c r="L4" s="151"/>
      <c r="M4" s="148" t="s">
        <v>94</v>
      </c>
      <c r="N4" s="148"/>
      <c r="O4" s="149">
        <f>IF(ISNA(VLOOKUP($W$4,Master!A$9:AP$78,4,FALSE)),"",VLOOKUP($W$4,Master!A$9:AP$78,4,FALSE))</f>
        <v>6</v>
      </c>
      <c r="P4" s="149"/>
      <c r="Q4" s="149"/>
      <c r="R4" s="149"/>
      <c r="S4" s="149"/>
      <c r="T4" s="150"/>
      <c r="U4" s="142" t="s">
        <v>61</v>
      </c>
      <c r="V4" s="142"/>
      <c r="W4" s="73">
        <v>6</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16000</v>
      </c>
      <c r="AF4" s="1">
        <f>IF(ISNA(VLOOKUP($W$4,Master!A$9:AP$78,10,FALSE)),"",VLOOKUP($W$4,Master!A$9:AP$78,10,FALSE))</f>
        <v>36000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42741</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42741</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30193.548387096773</v>
      </c>
      <c r="D10" s="58">
        <f t="shared" ref="D10:D15" si="0">IF(AND($W$4=""),"",IF(AND(C10=""),"",IF(AND($AC$4=$Z$7),"",ROUND((C10*4%),0))))</f>
        <v>1208</v>
      </c>
      <c r="E10" s="58">
        <f t="shared" ref="E10:E20" si="1">IF(AND($W$4=""),"",IF(AND(C10=""),"",SUM(C10:D10)))</f>
        <v>31401.548387096773</v>
      </c>
      <c r="F10" s="57">
        <f>IF(AND($W$4=""),"",IF(AND(AH13=""),"",IF(AND(AJ$13&gt;0,AK$13=1),AH13/31*AL$13,AH13)))</f>
        <v>13419.354838709678</v>
      </c>
      <c r="G10" s="58">
        <f t="shared" ref="G10:G15" si="2">IF(AND($W$4=""),"",IF(AND(C10=""),"",IF(AND($AC$4=$Z$7),"",ROUND((F10*136%),0))))</f>
        <v>18250</v>
      </c>
      <c r="H10" s="58">
        <f t="shared" ref="H10:H20" si="3">IF(AND($W$4=""),"",IF(AND(F10=""),"",SUM(F10:G10)))</f>
        <v>31669.354838709678</v>
      </c>
      <c r="I10" s="57">
        <f>IF(AND(C10=""),"",IF(AND(F10=""),"",C10-F10))</f>
        <v>16774.193548387095</v>
      </c>
      <c r="J10" s="57">
        <f>IF(AND(D10=""),"",IF(AND(G10=""),"",D10-G10))</f>
        <v>-17042</v>
      </c>
      <c r="K10" s="57">
        <f t="shared" ref="K10:K20" si="4">IF(AND($W$4=""),"",IF(AND(I10=""),"",SUM(I10:J10)))</f>
        <v>-267.80645161290522</v>
      </c>
      <c r="L10" s="57">
        <f t="shared" ref="L10:L18" si="5">IF(AND($U$4=""),"",IF(AND(K10=""),"",ROUND(I10*30%,0)))</f>
        <v>5032</v>
      </c>
      <c r="M10" s="57">
        <f t="shared" ref="M10:N18" si="6">IF(AND($U$4=""),"",IF(AND(J10=""),"",ROUND(J10*30%,0)))</f>
        <v>-5113</v>
      </c>
      <c r="N10" s="57">
        <f t="shared" si="6"/>
        <v>-80</v>
      </c>
      <c r="O10" s="57">
        <f>IF(AND(C10=""),"",IF(AND(K10=""),"",IF(AND($AB$4=$AA$6),N10-ROUND(((N10)*10%),0),ROUND(((N10)*10%),0))))</f>
        <v>-8</v>
      </c>
      <c r="P10" s="57">
        <f>IF(AND(C10=""),"",IF(AND(C10=0),"",IF(AND(K10=""),"",IF(AND($AB$4=$AA$6),ROUND(((N10)*10%),0),ROUND(((N10-O10)*$AD$4%),0)))))</f>
        <v>-7</v>
      </c>
      <c r="Q10" s="58">
        <f>IF(AND(K10=""),"",IF(AND(O10=""),"",IF(AND(P10=""),"",SUM(O10+P10))))</f>
        <v>-15</v>
      </c>
      <c r="R10" s="52">
        <f>IF(AND(K10=""),"",IF(AND(C10=0),"",IF(AND(Q10=""),N10,N10-Q10)))</f>
        <v>-65</v>
      </c>
      <c r="S10" s="140"/>
      <c r="T10" s="141"/>
      <c r="X10" s="1" t="str">
        <f>IF(AND($AB$4=$AA$6),"CREDIT IN GPF",IF(AND($AB$4=$AA$7),"NPS Ded.",""))</f>
        <v>NPS Ded.</v>
      </c>
      <c r="AC10" s="5"/>
      <c r="AN10" s="1">
        <f>IF(AND(C10=""),"",IF(AND(C10=0),"",IF(AND(K10=""),"",ROUND(((N10-O10)*$AD$4%),0))))</f>
        <v>-7</v>
      </c>
    </row>
    <row r="11" spans="1:42" ht="18" customHeight="1" x14ac:dyDescent="0.3">
      <c r="A11" s="88">
        <v>2</v>
      </c>
      <c r="B11" s="66" t="s">
        <v>16</v>
      </c>
      <c r="C11" s="57">
        <f>IF(AND($W$4=""),"",IF(AND(AF14=""),"",IF(AND(AJ$13&gt;0,AK$13=2),AF14/28*AL$13,AF14)))</f>
        <v>36000</v>
      </c>
      <c r="D11" s="43">
        <f t="shared" si="0"/>
        <v>1440</v>
      </c>
      <c r="E11" s="58">
        <f t="shared" si="1"/>
        <v>37440</v>
      </c>
      <c r="F11" s="57">
        <f>IF(AND($W$4=""),"",IF(AND(AH14=""),"",IF(AND(AJ$13&gt;0,AK$13=2),AH14/28*AL$13,AH14)))</f>
        <v>16000</v>
      </c>
      <c r="G11" s="43">
        <f t="shared" si="2"/>
        <v>21760</v>
      </c>
      <c r="H11" s="58">
        <f t="shared" si="3"/>
        <v>37760</v>
      </c>
      <c r="I11" s="57">
        <f t="shared" ref="I11:J20" si="7">IF(AND(C11=""),"",IF(AND(F11=""),"",C11-F11))</f>
        <v>20000</v>
      </c>
      <c r="J11" s="57">
        <f t="shared" si="7"/>
        <v>-20320</v>
      </c>
      <c r="K11" s="57">
        <f t="shared" si="4"/>
        <v>-320</v>
      </c>
      <c r="L11" s="57">
        <f t="shared" si="5"/>
        <v>6000</v>
      </c>
      <c r="M11" s="57">
        <f t="shared" si="6"/>
        <v>-6096</v>
      </c>
      <c r="N11" s="57">
        <f t="shared" si="6"/>
        <v>-96</v>
      </c>
      <c r="O11" s="57">
        <f t="shared" ref="O11:O18" si="8">IF(AND(C11=""),"",IF(AND(K11=""),"",IF(AND($AB$4=$AA$6),N11-ROUND(((N11)*10%),0),ROUND(((N11)*10%),0))))</f>
        <v>-10</v>
      </c>
      <c r="P11" s="57">
        <f t="shared" ref="P11:P18" si="9">IF(AND(C11=""),"",IF(AND(C11=0),"",IF(AND(K11=""),"",IF(AND($AB$4=$AA$6),ROUND(((N11)*10%),0),ROUND(((N11-O11)*$AD$4%),0)))))</f>
        <v>-9</v>
      </c>
      <c r="Q11" s="58">
        <f t="shared" ref="Q11:Q18" si="10">IF(AND(K11=""),"",IF(AND(O11=""),"",IF(AND(P11=""),"",SUM(O11+P11))))</f>
        <v>-19</v>
      </c>
      <c r="R11" s="52">
        <f t="shared" ref="R11:R18" si="11">IF(AND(K11=""),"",IF(AND(C11=0),"",IF(AND(Q11=""),N11,N11-Q11)))</f>
        <v>-77</v>
      </c>
      <c r="S11" s="140"/>
      <c r="T11" s="141"/>
      <c r="AC11" s="5"/>
    </row>
    <row r="12" spans="1:42" ht="18" customHeight="1" x14ac:dyDescent="0.3">
      <c r="A12" s="88">
        <v>3</v>
      </c>
      <c r="B12" s="66" t="s">
        <v>17</v>
      </c>
      <c r="C12" s="57">
        <f>IF(AND($W$4=""),"",IF(AND(AF15=""),"",IF(AND(AJ$13&gt;0,AK$13=3),AF15/31*AL$13,AF15)))</f>
        <v>36000</v>
      </c>
      <c r="D12" s="43">
        <f t="shared" si="0"/>
        <v>1440</v>
      </c>
      <c r="E12" s="58">
        <f t="shared" si="1"/>
        <v>37440</v>
      </c>
      <c r="F12" s="57">
        <f>IF(AND($W$4=""),"",IF(AND(AH15=""),"",IF(AND(AJ$13&gt;0,AK$13=3),AH15/31*AL$13,AH15)))</f>
        <v>16000</v>
      </c>
      <c r="G12" s="43">
        <f t="shared" si="2"/>
        <v>21760</v>
      </c>
      <c r="H12" s="58">
        <f t="shared" si="3"/>
        <v>37760</v>
      </c>
      <c r="I12" s="57">
        <f t="shared" si="7"/>
        <v>20000</v>
      </c>
      <c r="J12" s="57">
        <f t="shared" si="7"/>
        <v>-20320</v>
      </c>
      <c r="K12" s="57">
        <f t="shared" si="4"/>
        <v>-320</v>
      </c>
      <c r="L12" s="57">
        <f t="shared" si="5"/>
        <v>6000</v>
      </c>
      <c r="M12" s="57">
        <f t="shared" si="6"/>
        <v>-6096</v>
      </c>
      <c r="N12" s="57">
        <f t="shared" si="6"/>
        <v>-96</v>
      </c>
      <c r="O12" s="57">
        <f t="shared" si="8"/>
        <v>-10</v>
      </c>
      <c r="P12" s="57">
        <f t="shared" si="9"/>
        <v>-9</v>
      </c>
      <c r="Q12" s="58">
        <f t="shared" si="10"/>
        <v>-19</v>
      </c>
      <c r="R12" s="52">
        <f t="shared" si="11"/>
        <v>-77</v>
      </c>
      <c r="S12" s="140"/>
      <c r="T12" s="141"/>
      <c r="AA12" s="2"/>
      <c r="AC12" s="5"/>
    </row>
    <row r="13" spans="1:42" ht="18" customHeight="1" x14ac:dyDescent="0.3">
      <c r="A13" s="88">
        <v>4</v>
      </c>
      <c r="B13" s="66" t="s">
        <v>18</v>
      </c>
      <c r="C13" s="57">
        <f>IF(AND($W$4=""),"",IF(AND(AF16=""),"",IF(AND(AJ$13&gt;0,AK$13=4),AF16/30*AL$13,AF16)))</f>
        <v>36000</v>
      </c>
      <c r="D13" s="43">
        <f t="shared" si="0"/>
        <v>1440</v>
      </c>
      <c r="E13" s="58">
        <f t="shared" si="1"/>
        <v>37440</v>
      </c>
      <c r="F13" s="57">
        <f>IF(AND($W$4=""),"",IF(AND(AH16=""),"",IF(AND(AJ$13&gt;0,AK$13=4),AH16/30*AL$13,AH16)))</f>
        <v>16000</v>
      </c>
      <c r="G13" s="43">
        <f t="shared" si="2"/>
        <v>21760</v>
      </c>
      <c r="H13" s="58">
        <f t="shared" si="3"/>
        <v>37760</v>
      </c>
      <c r="I13" s="42">
        <f t="shared" si="7"/>
        <v>20000</v>
      </c>
      <c r="J13" s="42">
        <f t="shared" si="7"/>
        <v>-20320</v>
      </c>
      <c r="K13" s="42">
        <f t="shared" si="4"/>
        <v>-320</v>
      </c>
      <c r="L13" s="57">
        <f t="shared" si="5"/>
        <v>6000</v>
      </c>
      <c r="M13" s="57">
        <f t="shared" si="6"/>
        <v>-6096</v>
      </c>
      <c r="N13" s="57">
        <f t="shared" si="6"/>
        <v>-96</v>
      </c>
      <c r="O13" s="57">
        <f t="shared" si="8"/>
        <v>-10</v>
      </c>
      <c r="P13" s="57">
        <f t="shared" si="9"/>
        <v>-9</v>
      </c>
      <c r="Q13" s="58">
        <f t="shared" si="10"/>
        <v>-19</v>
      </c>
      <c r="R13" s="52">
        <f t="shared" si="11"/>
        <v>-77</v>
      </c>
      <c r="S13" s="140"/>
      <c r="T13" s="141"/>
      <c r="AD13" s="1">
        <v>1</v>
      </c>
      <c r="AE13" s="2">
        <f>IF(ISNA(VLOOKUP($W$4,Master!A$9:AP$78,10,FALSE)),"",VLOOKUP($W$4,Master!A$9:AP$78,10,FALSE))</f>
        <v>36000</v>
      </c>
      <c r="AF13" s="3">
        <f>IF(AND($AG$4=$AG$2),"",IF(AND($AG$4=$AG$3),AE13,""))</f>
        <v>36000</v>
      </c>
      <c r="AG13" s="1">
        <f>IF(ISNA(VLOOKUP($W$4,Master!A$9:AP$78,9,FALSE)),"",VLOOKUP($W$4,Master!A$9:AP$78,9,FALSE))</f>
        <v>16000</v>
      </c>
      <c r="AH13" s="3">
        <f>IF(AND($AG$4=$AG$2),"",IF(AND($AG$4=$AG$3),AG13,""))</f>
        <v>16000</v>
      </c>
      <c r="AI13" s="56">
        <f>IF(ISNA(VLOOKUP($W$4,Master!A$9:AP$78,7,FALSE)),"",VLOOKUP($W$4,Master!A$9:AP$78,7,FALSE))</f>
        <v>42741</v>
      </c>
      <c r="AJ13" s="1">
        <f>DAY(AI13)</f>
        <v>6</v>
      </c>
      <c r="AK13" s="1">
        <f>MONTH(AI13)</f>
        <v>1</v>
      </c>
      <c r="AL13" s="1">
        <f>IF(AND(AK13=1),31-AJ13,IF(AND(AK13=2),28-AJ13,IF(AND(AK13=3),31-AJ13,IF(AND(AK13=4),30-AJ13,IF(AND(AK13=5),31-AJ13,IF(AND(AK13=6),30-AJ13,IF(AND(AK13=7),31-AJ13,IF(AND(AK13=8),31-AJ13,IF(AND(AK13=9),30-AJ13,"")))))))))+1</f>
        <v>26</v>
      </c>
    </row>
    <row r="14" spans="1:42" ht="18" customHeight="1" x14ac:dyDescent="0.3">
      <c r="A14" s="88">
        <v>5</v>
      </c>
      <c r="B14" s="66" t="s">
        <v>19</v>
      </c>
      <c r="C14" s="57">
        <f>IF(AND($W$4=""),"",IF(AND(AF17=""),"",IF(AND(AJ$13&gt;0,AK$13=5),AF17/31*AL$13,AF17)))</f>
        <v>36000</v>
      </c>
      <c r="D14" s="43">
        <f t="shared" si="0"/>
        <v>1440</v>
      </c>
      <c r="E14" s="58">
        <f t="shared" si="1"/>
        <v>37440</v>
      </c>
      <c r="F14" s="57">
        <f>IF(AND($W$4=""),"",IF(AND(AH17=""),"",IF(AND(AJ$13&gt;0,AK$13=5),AH17/31*AL$13,AH17)))</f>
        <v>16000</v>
      </c>
      <c r="G14" s="43">
        <f t="shared" si="2"/>
        <v>21760</v>
      </c>
      <c r="H14" s="58">
        <f t="shared" si="3"/>
        <v>37760</v>
      </c>
      <c r="I14" s="42">
        <f t="shared" si="7"/>
        <v>20000</v>
      </c>
      <c r="J14" s="42">
        <f t="shared" si="7"/>
        <v>-20320</v>
      </c>
      <c r="K14" s="42">
        <f t="shared" si="4"/>
        <v>-320</v>
      </c>
      <c r="L14" s="57">
        <f t="shared" si="5"/>
        <v>6000</v>
      </c>
      <c r="M14" s="57">
        <f t="shared" si="6"/>
        <v>-6096</v>
      </c>
      <c r="N14" s="57">
        <f t="shared" si="6"/>
        <v>-96</v>
      </c>
      <c r="O14" s="57">
        <f t="shared" si="8"/>
        <v>-10</v>
      </c>
      <c r="P14" s="57">
        <f t="shared" si="9"/>
        <v>-9</v>
      </c>
      <c r="Q14" s="58">
        <f t="shared" si="10"/>
        <v>-19</v>
      </c>
      <c r="R14" s="52">
        <f t="shared" si="11"/>
        <v>-77</v>
      </c>
      <c r="S14" s="140"/>
      <c r="T14" s="141"/>
      <c r="AA14" s="2"/>
      <c r="AD14" s="1">
        <v>2</v>
      </c>
      <c r="AF14" s="3">
        <f>IF(AND($AH$4=$AG$3),AE13,AF13)</f>
        <v>36000</v>
      </c>
      <c r="AH14" s="3">
        <f>IF(AND($AH$4=$AG$3),AG13,AH13)</f>
        <v>16000</v>
      </c>
    </row>
    <row r="15" spans="1:42" ht="18" customHeight="1" x14ac:dyDescent="0.3">
      <c r="A15" s="88">
        <v>6</v>
      </c>
      <c r="B15" s="66" t="s">
        <v>20</v>
      </c>
      <c r="C15" s="57">
        <f>IF(AND($W$4=""),"",IF(AND(AF18=""),"",IF(AND(AJ$13&gt;0,AK$13=6),AF18/30*AL$13,AF18)))</f>
        <v>36000</v>
      </c>
      <c r="D15" s="43">
        <f t="shared" si="0"/>
        <v>1440</v>
      </c>
      <c r="E15" s="58">
        <f t="shared" si="1"/>
        <v>37440</v>
      </c>
      <c r="F15" s="57">
        <f>IF(AND($W$4=""),"",IF(AND(AH18=""),"",IF(AND(AJ$13&gt;0,AK$13=6),AH18/30*AL$13,AH18)))</f>
        <v>16000</v>
      </c>
      <c r="G15" s="43">
        <f t="shared" si="2"/>
        <v>21760</v>
      </c>
      <c r="H15" s="58">
        <f t="shared" si="3"/>
        <v>37760</v>
      </c>
      <c r="I15" s="42">
        <f t="shared" si="7"/>
        <v>20000</v>
      </c>
      <c r="J15" s="42">
        <f t="shared" si="7"/>
        <v>-20320</v>
      </c>
      <c r="K15" s="42">
        <f t="shared" si="4"/>
        <v>-320</v>
      </c>
      <c r="L15" s="57">
        <f t="shared" si="5"/>
        <v>6000</v>
      </c>
      <c r="M15" s="57">
        <f t="shared" si="6"/>
        <v>-6096</v>
      </c>
      <c r="N15" s="57">
        <f t="shared" si="6"/>
        <v>-96</v>
      </c>
      <c r="O15" s="57">
        <f t="shared" si="8"/>
        <v>-10</v>
      </c>
      <c r="P15" s="57">
        <f t="shared" si="9"/>
        <v>-9</v>
      </c>
      <c r="Q15" s="58">
        <f t="shared" si="10"/>
        <v>-19</v>
      </c>
      <c r="R15" s="52">
        <f t="shared" si="11"/>
        <v>-77</v>
      </c>
      <c r="S15" s="140"/>
      <c r="T15" s="141"/>
      <c r="Y15" s="61">
        <f>IF(AND($W$4=""),"",IF(AND($AB$4=$AA$6),SUM(N10:N20),SUM(N10:N20)))</f>
        <v>-950</v>
      </c>
      <c r="AD15" s="1">
        <v>3</v>
      </c>
      <c r="AF15" s="3">
        <f>IF(AND($AI$4=$AG$3),AE13,AF14)</f>
        <v>36000</v>
      </c>
      <c r="AH15" s="3">
        <f>IF(AND($AI$4=$AG$3),AG13,AH14)</f>
        <v>16000</v>
      </c>
    </row>
    <row r="16" spans="1:42" ht="18" customHeight="1" x14ac:dyDescent="0.3">
      <c r="A16" s="88">
        <v>7</v>
      </c>
      <c r="B16" s="66" t="s">
        <v>21</v>
      </c>
      <c r="C16" s="57">
        <f>IF(AND($W$4=""),"",IF(AND(AF19=""),"",IF(AND(AJ$13&gt;0,AK$13=7),AF19/31*AL$13,AF19)))</f>
        <v>37100</v>
      </c>
      <c r="D16" s="43">
        <f>IF(AND($W$4=""),"",IF(AND(C16=""),"",IF(AND($AC$4=$Z$7),"",ROUND((C16*5%),0))))</f>
        <v>1855</v>
      </c>
      <c r="E16" s="58">
        <f t="shared" si="1"/>
        <v>38955</v>
      </c>
      <c r="F16" s="57">
        <f>IF(AND($W$4=""),"",IF(AND(AH19=""),"",IF(AND(AJ$13&gt;0,AK$13=7),AH19/31*AL$13,AH19)))</f>
        <v>16480</v>
      </c>
      <c r="G16" s="43">
        <f>IF(AND($W$4=""),"",IF(AND(C16=""),"",IF(AND($AC$4=$Z$7),"",ROUND((F16*139%),0))))</f>
        <v>22907</v>
      </c>
      <c r="H16" s="58">
        <f t="shared" si="3"/>
        <v>39387</v>
      </c>
      <c r="I16" s="57">
        <f t="shared" si="7"/>
        <v>20620</v>
      </c>
      <c r="J16" s="57">
        <f t="shared" si="7"/>
        <v>-21052</v>
      </c>
      <c r="K16" s="57">
        <f t="shared" si="4"/>
        <v>-432</v>
      </c>
      <c r="L16" s="57">
        <f t="shared" si="5"/>
        <v>6186</v>
      </c>
      <c r="M16" s="57">
        <f t="shared" si="6"/>
        <v>-6316</v>
      </c>
      <c r="N16" s="57">
        <f t="shared" si="6"/>
        <v>-130</v>
      </c>
      <c r="O16" s="57">
        <f t="shared" si="8"/>
        <v>-13</v>
      </c>
      <c r="P16" s="57">
        <f t="shared" si="9"/>
        <v>-12</v>
      </c>
      <c r="Q16" s="58">
        <f t="shared" si="10"/>
        <v>-25</v>
      </c>
      <c r="R16" s="52">
        <f t="shared" si="11"/>
        <v>-105</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NINE  HUNDRED  FIFTY  Only)</v>
      </c>
      <c r="AA16" s="2"/>
      <c r="AD16" s="1">
        <v>4</v>
      </c>
      <c r="AF16" s="3">
        <f>IF(AND($AJ$4=$AG$3),AE13,AF15)</f>
        <v>36000</v>
      </c>
      <c r="AH16" s="3">
        <f>IF(AND($AJ$4=$AG$3),AG13,AH15)</f>
        <v>16000</v>
      </c>
    </row>
    <row r="17" spans="1:34" ht="18" customHeight="1" x14ac:dyDescent="0.3">
      <c r="A17" s="88">
        <v>8</v>
      </c>
      <c r="B17" s="66" t="s">
        <v>22</v>
      </c>
      <c r="C17" s="57">
        <f>IF(AND($W$4=""),"",IF(AND(AF20=""),"",IF(AND(AJ$13&gt;0,AK$13=8),AF20/31*AL$13,AF20)))</f>
        <v>37100</v>
      </c>
      <c r="D17" s="43">
        <f>IF(AND($W$4=""),"",IF(AND(C17=""),"",IF(AND($AC$4=$Z$7),"",ROUND((C17*5%),0))))</f>
        <v>1855</v>
      </c>
      <c r="E17" s="58">
        <f t="shared" si="1"/>
        <v>38955</v>
      </c>
      <c r="F17" s="57">
        <f>IF(AND($W$4=""),"",IF(AND(AH20=""),"",IF(AND(AJ$13&gt;0,AK$13=8),AH20/31*AL$13,AH20)))</f>
        <v>16480</v>
      </c>
      <c r="G17" s="43">
        <f>IF(AND($W$4=""),"",IF(AND(C17=""),"",IF(AND($AC$4=$Z$7),"",ROUND((F17*139%),0))))</f>
        <v>22907</v>
      </c>
      <c r="H17" s="58">
        <f t="shared" si="3"/>
        <v>39387</v>
      </c>
      <c r="I17" s="57">
        <f t="shared" si="7"/>
        <v>20620</v>
      </c>
      <c r="J17" s="57">
        <f t="shared" si="7"/>
        <v>-21052</v>
      </c>
      <c r="K17" s="57">
        <f t="shared" si="4"/>
        <v>-432</v>
      </c>
      <c r="L17" s="57">
        <f t="shared" si="5"/>
        <v>6186</v>
      </c>
      <c r="M17" s="57">
        <f t="shared" si="6"/>
        <v>-6316</v>
      </c>
      <c r="N17" s="57">
        <f t="shared" si="6"/>
        <v>-130</v>
      </c>
      <c r="O17" s="57">
        <f t="shared" si="8"/>
        <v>-13</v>
      </c>
      <c r="P17" s="57">
        <f t="shared" si="9"/>
        <v>-12</v>
      </c>
      <c r="Q17" s="58">
        <f t="shared" si="10"/>
        <v>-25</v>
      </c>
      <c r="R17" s="52">
        <f t="shared" si="11"/>
        <v>-105</v>
      </c>
      <c r="S17" s="140"/>
      <c r="T17" s="141"/>
      <c r="Y17" s="1">
        <f>IF(AND($W$4=""),"",K22)</f>
        <v>-765</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SEVEN  HUNDRED  SIXTY  FIVE  Only)</v>
      </c>
      <c r="AD17" s="1">
        <v>5</v>
      </c>
      <c r="AF17" s="3">
        <f>IF(AND($AK$4=$AG$3),AE13,AF16)</f>
        <v>36000</v>
      </c>
      <c r="AH17" s="3">
        <f>IF(AND($AK$4=$AG$3),AG13,AH16)</f>
        <v>16000</v>
      </c>
    </row>
    <row r="18" spans="1:34" ht="18" customHeight="1" x14ac:dyDescent="0.3">
      <c r="A18" s="88">
        <v>9</v>
      </c>
      <c r="B18" s="66" t="s">
        <v>23</v>
      </c>
      <c r="C18" s="57">
        <f>IF(AND($W$4=""),"",IF(AND(AF21=""),"",IF(AND(AJ$13&gt;0,AK$13=9),AF21/30*AL$13,AF21)))</f>
        <v>37100</v>
      </c>
      <c r="D18" s="43">
        <f>IF(AND($W$4=""),"",IF(AND(C18=""),"",IF(AND($AC$4=$Z$7),"",ROUND((C18*5%),0))))</f>
        <v>1855</v>
      </c>
      <c r="E18" s="58">
        <f t="shared" si="1"/>
        <v>38955</v>
      </c>
      <c r="F18" s="57">
        <f>IF(AND($W$4=""),"",IF(AND(AH21=""),"",IF(AND(AJ$13&gt;0,AK$13=9),AH21/30*AL$13,AH21)))</f>
        <v>16480</v>
      </c>
      <c r="G18" s="43">
        <f>IF(AND($W$4=""),"",IF(AND(C18=""),"",IF(AND($AC$4=$Z$7),"",ROUND((F18*139%),0))))</f>
        <v>22907</v>
      </c>
      <c r="H18" s="58">
        <f t="shared" si="3"/>
        <v>39387</v>
      </c>
      <c r="I18" s="42">
        <f t="shared" si="7"/>
        <v>20620</v>
      </c>
      <c r="J18" s="42">
        <f t="shared" si="7"/>
        <v>-21052</v>
      </c>
      <c r="K18" s="42">
        <f t="shared" si="4"/>
        <v>-432</v>
      </c>
      <c r="L18" s="57">
        <f t="shared" si="5"/>
        <v>6186</v>
      </c>
      <c r="M18" s="57">
        <f t="shared" si="6"/>
        <v>-6316</v>
      </c>
      <c r="N18" s="57">
        <f t="shared" si="6"/>
        <v>-130</v>
      </c>
      <c r="O18" s="57">
        <f t="shared" si="8"/>
        <v>-13</v>
      </c>
      <c r="P18" s="57">
        <f t="shared" si="9"/>
        <v>-12</v>
      </c>
      <c r="Q18" s="58">
        <f t="shared" si="10"/>
        <v>-25</v>
      </c>
      <c r="R18" s="52">
        <f t="shared" si="11"/>
        <v>-105</v>
      </c>
      <c r="S18" s="140"/>
      <c r="T18" s="141"/>
      <c r="AA18" s="2"/>
      <c r="AD18" s="1">
        <v>6</v>
      </c>
      <c r="AF18" s="3">
        <f>IF(AND($AL$4=$AG$3),AE13,AF17)</f>
        <v>36000</v>
      </c>
      <c r="AH18" s="3">
        <f>IF(AND($AL$4=$AG$3),AG13,AH17)</f>
        <v>16000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37100</v>
      </c>
      <c r="AH19" s="3">
        <f>IF(AND(AK13&gt;=8),"",IF(AND($AM$4=$AG$3),AG13,ROUNDUP(ROUND(AH18*1.03,),-1)))</f>
        <v>16480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37100</v>
      </c>
      <c r="AH20" s="39">
        <f>IF(AND($AN$4=$AG$3),AG13,AH19)</f>
        <v>16480</v>
      </c>
    </row>
    <row r="21" spans="1:34" ht="19.2" thickTop="1" thickBot="1" x14ac:dyDescent="0.35">
      <c r="A21" s="152" t="s">
        <v>24</v>
      </c>
      <c r="B21" s="153"/>
      <c r="C21" s="44">
        <f t="shared" ref="C21:R21" si="12">IF(AND($W$4=""),"",SUM(C10:C20))</f>
        <v>321493.54838709679</v>
      </c>
      <c r="D21" s="44">
        <f t="shared" si="12"/>
        <v>13973</v>
      </c>
      <c r="E21" s="44">
        <f t="shared" si="12"/>
        <v>335466.54838709679</v>
      </c>
      <c r="F21" s="59">
        <f t="shared" si="12"/>
        <v>142859.3548387097</v>
      </c>
      <c r="G21" s="59">
        <f t="shared" si="12"/>
        <v>195771</v>
      </c>
      <c r="H21" s="59">
        <f t="shared" si="12"/>
        <v>338630.3548387097</v>
      </c>
      <c r="I21" s="59">
        <f t="shared" si="12"/>
        <v>178634.19354838709</v>
      </c>
      <c r="J21" s="59">
        <f t="shared" si="12"/>
        <v>-181798</v>
      </c>
      <c r="K21" s="59">
        <f t="shared" si="12"/>
        <v>-3163.8064516129052</v>
      </c>
      <c r="L21" s="59">
        <f t="shared" si="12"/>
        <v>53590</v>
      </c>
      <c r="M21" s="59">
        <f t="shared" si="12"/>
        <v>-54541</v>
      </c>
      <c r="N21" s="59">
        <f t="shared" si="12"/>
        <v>-950</v>
      </c>
      <c r="O21" s="59">
        <f t="shared" si="12"/>
        <v>-97</v>
      </c>
      <c r="P21" s="59">
        <f t="shared" si="12"/>
        <v>-88</v>
      </c>
      <c r="Q21" s="59">
        <f t="shared" si="12"/>
        <v>-185</v>
      </c>
      <c r="R21" s="60">
        <f t="shared" si="12"/>
        <v>-765</v>
      </c>
      <c r="S21" s="154"/>
      <c r="T21" s="155"/>
      <c r="AD21" s="1">
        <v>9</v>
      </c>
      <c r="AF21" s="3">
        <f>IF(AND($AO$4=$AG$3),AE13,AF20)</f>
        <v>37100</v>
      </c>
      <c r="AH21" s="40">
        <f>IF(AND($AO$4=$AG$3),AG13,AH20)</f>
        <v>16480</v>
      </c>
    </row>
    <row r="22" spans="1:34" ht="18.600000000000001" thickTop="1" thickBot="1" x14ac:dyDescent="0.35">
      <c r="A22" s="89"/>
      <c r="B22" s="71" t="s">
        <v>60</v>
      </c>
      <c r="C22" s="161">
        <f>Master!G14</f>
        <v>42741</v>
      </c>
      <c r="D22" s="161"/>
      <c r="E22" s="162" t="s">
        <v>72</v>
      </c>
      <c r="F22" s="162"/>
      <c r="G22" s="162"/>
      <c r="H22" s="162"/>
      <c r="I22" s="162"/>
      <c r="J22" s="162"/>
      <c r="K22" s="163">
        <f>IF(AND(W4=""),"",IF(AND(AB4=$AA$7),R21,O21))</f>
        <v>-765</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-950</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-97</v>
      </c>
      <c r="Q24" s="158"/>
      <c r="R24" s="166" t="str">
        <f>IF(AND($W$4=""),"",Z17)</f>
        <v>( Rs.    SEVEN  HUNDRED  SIXTY  FIVE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-88</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-765</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DE/dHFZxLSmsC2nfIJP6G0djTlRiezazLEO41vzdeFeY9jaAJ2Kka2p+0asoIBiLNQvzxqPRRxiNvq/uJhilKQ==" saltValue="nvjxX7G1QOjGnguEvCGMhg=="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AP30"/>
  <sheetViews>
    <sheetView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NAME7</v>
      </c>
      <c r="E4" s="151"/>
      <c r="F4" s="151"/>
      <c r="G4" s="151"/>
      <c r="H4" s="151"/>
      <c r="I4" s="78" t="s">
        <v>93</v>
      </c>
      <c r="J4" s="151" t="str">
        <f>IF(ISNA(VLOOKUP($W$4,Master!A$9:AP$78,3,FALSE)),"",VLOOKUP($W$4,Master!A$9:AP$78,3,FALSE))</f>
        <v>TEACHER7</v>
      </c>
      <c r="K4" s="151"/>
      <c r="L4" s="151"/>
      <c r="M4" s="148" t="s">
        <v>94</v>
      </c>
      <c r="N4" s="148"/>
      <c r="O4" s="149">
        <f>IF(ISNA(VLOOKUP($W$4,Master!A$9:AP$78,4,FALSE)),"",VLOOKUP($W$4,Master!A$9:AP$78,4,FALSE))</f>
        <v>7</v>
      </c>
      <c r="P4" s="149"/>
      <c r="Q4" s="149"/>
      <c r="R4" s="149"/>
      <c r="S4" s="149"/>
      <c r="T4" s="150"/>
      <c r="U4" s="142" t="s">
        <v>61</v>
      </c>
      <c r="V4" s="142"/>
      <c r="W4" s="73">
        <v>7</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17000</v>
      </c>
      <c r="AF4" s="1">
        <f>IF(ISNA(VLOOKUP($W$4,Master!A$9:AP$78,10,FALSE)),"",VLOOKUP($W$4,Master!A$9:AP$78,10,FALSE))</f>
        <v>37000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42742</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42742</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29838.709677419352</v>
      </c>
      <c r="D10" s="58">
        <f t="shared" ref="D10:D15" si="0">IF(AND($W$4=""),"",IF(AND(C10=""),"",IF(AND($AC$4=$Z$7),"",ROUND((C10*4%),0))))</f>
        <v>1194</v>
      </c>
      <c r="E10" s="58">
        <f t="shared" ref="E10:E20" si="1">IF(AND($W$4=""),"",IF(AND(C10=""),"",SUM(C10:D10)))</f>
        <v>31032.709677419352</v>
      </c>
      <c r="F10" s="57">
        <f>IF(AND($W$4=""),"",IF(AND(AH13=""),"",IF(AND(AJ$13&gt;0,AK$13=1),AH13/31*AL$13,AH13)))</f>
        <v>13709.677419354839</v>
      </c>
      <c r="G10" s="58">
        <f t="shared" ref="G10:G15" si="2">IF(AND($W$4=""),"",IF(AND(C10=""),"",IF(AND($AC$4=$Z$7),"",ROUND((F10*136%),0))))</f>
        <v>18645</v>
      </c>
      <c r="H10" s="58">
        <f t="shared" ref="H10:H20" si="3">IF(AND($W$4=""),"",IF(AND(F10=""),"",SUM(F10:G10)))</f>
        <v>32354.677419354841</v>
      </c>
      <c r="I10" s="57">
        <f>IF(AND(C10=""),"",IF(AND(F10=""),"",C10-F10))</f>
        <v>16129.032258064513</v>
      </c>
      <c r="J10" s="57">
        <f>IF(AND(D10=""),"",IF(AND(G10=""),"",D10-G10))</f>
        <v>-17451</v>
      </c>
      <c r="K10" s="57">
        <f t="shared" ref="K10:K20" si="4">IF(AND($W$4=""),"",IF(AND(I10=""),"",SUM(I10:J10)))</f>
        <v>-1321.9677419354866</v>
      </c>
      <c r="L10" s="57">
        <f t="shared" ref="L10:L18" si="5">IF(AND($U$4=""),"",IF(AND(K10=""),"",ROUND(I10*30%,0)))</f>
        <v>4839</v>
      </c>
      <c r="M10" s="57">
        <f t="shared" ref="M10:N18" si="6">IF(AND($U$4=""),"",IF(AND(J10=""),"",ROUND(J10*30%,0)))</f>
        <v>-5235</v>
      </c>
      <c r="N10" s="57">
        <f t="shared" si="6"/>
        <v>-397</v>
      </c>
      <c r="O10" s="57">
        <f>IF(AND(C10=""),"",IF(AND(K10=""),"",IF(AND($AB$4=$AA$6),N10-ROUND(((N10)*10%),0),ROUND(((N10)*10%),0))))</f>
        <v>-40</v>
      </c>
      <c r="P10" s="57">
        <f>IF(AND(C10=""),"",IF(AND(C10=0),"",IF(AND(K10=""),"",IF(AND($AB$4=$AA$6),ROUND(((N10)*10%),0),ROUND(((N10-O10)*$AD$4%),0)))))</f>
        <v>-36</v>
      </c>
      <c r="Q10" s="58">
        <f>IF(AND(K10=""),"",IF(AND(O10=""),"",IF(AND(P10=""),"",SUM(O10+P10))))</f>
        <v>-76</v>
      </c>
      <c r="R10" s="52">
        <f>IF(AND(K10=""),"",IF(AND(C10=0),"",IF(AND(Q10=""),N10,N10-Q10)))</f>
        <v>-321</v>
      </c>
      <c r="S10" s="140"/>
      <c r="T10" s="141"/>
      <c r="X10" s="1" t="str">
        <f>IF(AND($AB$4=$AA$6),"CREDIT IN GPF",IF(AND($AB$4=$AA$7),"NPS Ded.",""))</f>
        <v>NPS Ded.</v>
      </c>
      <c r="AC10" s="5"/>
      <c r="AN10" s="1">
        <f>IF(AND(C10=""),"",IF(AND(C10=0),"",IF(AND(K10=""),"",ROUND(((N10-O10)*$AD$4%),0))))</f>
        <v>-36</v>
      </c>
    </row>
    <row r="11" spans="1:42" ht="18" customHeight="1" x14ac:dyDescent="0.3">
      <c r="A11" s="88">
        <v>2</v>
      </c>
      <c r="B11" s="66" t="s">
        <v>16</v>
      </c>
      <c r="C11" s="57">
        <f>IF(AND($W$4=""),"",IF(AND(AF14=""),"",IF(AND(AJ$13&gt;0,AK$13=2),AF14/28*AL$13,AF14)))</f>
        <v>37000</v>
      </c>
      <c r="D11" s="43">
        <f t="shared" si="0"/>
        <v>1480</v>
      </c>
      <c r="E11" s="58">
        <f t="shared" si="1"/>
        <v>38480</v>
      </c>
      <c r="F11" s="57">
        <f>IF(AND($W$4=""),"",IF(AND(AH14=""),"",IF(AND(AJ$13&gt;0,AK$13=2),AH14/28*AL$13,AH14)))</f>
        <v>17000</v>
      </c>
      <c r="G11" s="43">
        <f t="shared" si="2"/>
        <v>23120</v>
      </c>
      <c r="H11" s="58">
        <f t="shared" si="3"/>
        <v>40120</v>
      </c>
      <c r="I11" s="57">
        <f t="shared" ref="I11:J20" si="7">IF(AND(C11=""),"",IF(AND(F11=""),"",C11-F11))</f>
        <v>20000</v>
      </c>
      <c r="J11" s="57">
        <f t="shared" si="7"/>
        <v>-21640</v>
      </c>
      <c r="K11" s="57">
        <f t="shared" si="4"/>
        <v>-1640</v>
      </c>
      <c r="L11" s="57">
        <f t="shared" si="5"/>
        <v>6000</v>
      </c>
      <c r="M11" s="57">
        <f t="shared" si="6"/>
        <v>-6492</v>
      </c>
      <c r="N11" s="57">
        <f t="shared" si="6"/>
        <v>-492</v>
      </c>
      <c r="O11" s="57">
        <f t="shared" ref="O11:O18" si="8">IF(AND(C11=""),"",IF(AND(K11=""),"",IF(AND($AB$4=$AA$6),N11-ROUND(((N11)*10%),0),ROUND(((N11)*10%),0))))</f>
        <v>-49</v>
      </c>
      <c r="P11" s="57">
        <f t="shared" ref="P11:P18" si="9">IF(AND(C11=""),"",IF(AND(C11=0),"",IF(AND(K11=""),"",IF(AND($AB$4=$AA$6),ROUND(((N11)*10%),0),ROUND(((N11-O11)*$AD$4%),0)))))</f>
        <v>-44</v>
      </c>
      <c r="Q11" s="58">
        <f t="shared" ref="Q11:Q18" si="10">IF(AND(K11=""),"",IF(AND(O11=""),"",IF(AND(P11=""),"",SUM(O11+P11))))</f>
        <v>-93</v>
      </c>
      <c r="R11" s="52">
        <f t="shared" ref="R11:R18" si="11">IF(AND(K11=""),"",IF(AND(C11=0),"",IF(AND(Q11=""),N11,N11-Q11)))</f>
        <v>-399</v>
      </c>
      <c r="S11" s="140"/>
      <c r="T11" s="141"/>
      <c r="AC11" s="5"/>
    </row>
    <row r="12" spans="1:42" ht="18" customHeight="1" x14ac:dyDescent="0.3">
      <c r="A12" s="88">
        <v>3</v>
      </c>
      <c r="B12" s="66" t="s">
        <v>17</v>
      </c>
      <c r="C12" s="57">
        <f>IF(AND($W$4=""),"",IF(AND(AF15=""),"",IF(AND(AJ$13&gt;0,AK$13=3),AF15/31*AL$13,AF15)))</f>
        <v>37000</v>
      </c>
      <c r="D12" s="43">
        <f t="shared" si="0"/>
        <v>1480</v>
      </c>
      <c r="E12" s="58">
        <f t="shared" si="1"/>
        <v>38480</v>
      </c>
      <c r="F12" s="57">
        <f>IF(AND($W$4=""),"",IF(AND(AH15=""),"",IF(AND(AJ$13&gt;0,AK$13=3),AH15/31*AL$13,AH15)))</f>
        <v>17000</v>
      </c>
      <c r="G12" s="43">
        <f t="shared" si="2"/>
        <v>23120</v>
      </c>
      <c r="H12" s="58">
        <f t="shared" si="3"/>
        <v>40120</v>
      </c>
      <c r="I12" s="57">
        <f t="shared" si="7"/>
        <v>20000</v>
      </c>
      <c r="J12" s="57">
        <f t="shared" si="7"/>
        <v>-21640</v>
      </c>
      <c r="K12" s="57">
        <f t="shared" si="4"/>
        <v>-1640</v>
      </c>
      <c r="L12" s="57">
        <f t="shared" si="5"/>
        <v>6000</v>
      </c>
      <c r="M12" s="57">
        <f t="shared" si="6"/>
        <v>-6492</v>
      </c>
      <c r="N12" s="57">
        <f t="shared" si="6"/>
        <v>-492</v>
      </c>
      <c r="O12" s="57">
        <f t="shared" si="8"/>
        <v>-49</v>
      </c>
      <c r="P12" s="57">
        <f t="shared" si="9"/>
        <v>-44</v>
      </c>
      <c r="Q12" s="58">
        <f t="shared" si="10"/>
        <v>-93</v>
      </c>
      <c r="R12" s="52">
        <f t="shared" si="11"/>
        <v>-399</v>
      </c>
      <c r="S12" s="140"/>
      <c r="T12" s="141"/>
      <c r="AA12" s="2"/>
      <c r="AC12" s="5"/>
    </row>
    <row r="13" spans="1:42" ht="18" customHeight="1" x14ac:dyDescent="0.3">
      <c r="A13" s="88">
        <v>4</v>
      </c>
      <c r="B13" s="66" t="s">
        <v>18</v>
      </c>
      <c r="C13" s="57">
        <f>IF(AND($W$4=""),"",IF(AND(AF16=""),"",IF(AND(AJ$13&gt;0,AK$13=4),AF16/30*AL$13,AF16)))</f>
        <v>37000</v>
      </c>
      <c r="D13" s="43">
        <f t="shared" si="0"/>
        <v>1480</v>
      </c>
      <c r="E13" s="58">
        <f t="shared" si="1"/>
        <v>38480</v>
      </c>
      <c r="F13" s="57">
        <f>IF(AND($W$4=""),"",IF(AND(AH16=""),"",IF(AND(AJ$13&gt;0,AK$13=4),AH16/30*AL$13,AH16)))</f>
        <v>17000</v>
      </c>
      <c r="G13" s="43">
        <f t="shared" si="2"/>
        <v>23120</v>
      </c>
      <c r="H13" s="58">
        <f t="shared" si="3"/>
        <v>40120</v>
      </c>
      <c r="I13" s="42">
        <f t="shared" si="7"/>
        <v>20000</v>
      </c>
      <c r="J13" s="42">
        <f t="shared" si="7"/>
        <v>-21640</v>
      </c>
      <c r="K13" s="42">
        <f t="shared" si="4"/>
        <v>-1640</v>
      </c>
      <c r="L13" s="57">
        <f t="shared" si="5"/>
        <v>6000</v>
      </c>
      <c r="M13" s="57">
        <f t="shared" si="6"/>
        <v>-6492</v>
      </c>
      <c r="N13" s="57">
        <f t="shared" si="6"/>
        <v>-492</v>
      </c>
      <c r="O13" s="57">
        <f t="shared" si="8"/>
        <v>-49</v>
      </c>
      <c r="P13" s="57">
        <f t="shared" si="9"/>
        <v>-44</v>
      </c>
      <c r="Q13" s="58">
        <f t="shared" si="10"/>
        <v>-93</v>
      </c>
      <c r="R13" s="52">
        <f t="shared" si="11"/>
        <v>-399</v>
      </c>
      <c r="S13" s="140"/>
      <c r="T13" s="141"/>
      <c r="AD13" s="1">
        <v>1</v>
      </c>
      <c r="AE13" s="2">
        <f>IF(ISNA(VLOOKUP($W$4,Master!A$9:AP$78,10,FALSE)),"",VLOOKUP($W$4,Master!A$9:AP$78,10,FALSE))</f>
        <v>37000</v>
      </c>
      <c r="AF13" s="3">
        <f>IF(AND($AG$4=$AG$2),"",IF(AND($AG$4=$AG$3),AE13,""))</f>
        <v>37000</v>
      </c>
      <c r="AG13" s="1">
        <f>IF(ISNA(VLOOKUP($W$4,Master!A$9:AP$78,9,FALSE)),"",VLOOKUP($W$4,Master!A$9:AP$78,9,FALSE))</f>
        <v>17000</v>
      </c>
      <c r="AH13" s="3">
        <f>IF(AND($AG$4=$AG$2),"",IF(AND($AG$4=$AG$3),AG13,""))</f>
        <v>17000</v>
      </c>
      <c r="AI13" s="56">
        <f>IF(ISNA(VLOOKUP($W$4,Master!A$9:AP$78,7,FALSE)),"",VLOOKUP($W$4,Master!A$9:AP$78,7,FALSE))</f>
        <v>42742</v>
      </c>
      <c r="AJ13" s="1">
        <f>DAY(AI13)</f>
        <v>7</v>
      </c>
      <c r="AK13" s="1">
        <f>MONTH(AI13)</f>
        <v>1</v>
      </c>
      <c r="AL13" s="1">
        <f>IF(AND(AK13=1),31-AJ13,IF(AND(AK13=2),28-AJ13,IF(AND(AK13=3),31-AJ13,IF(AND(AK13=4),30-AJ13,IF(AND(AK13=5),31-AJ13,IF(AND(AK13=6),30-AJ13,IF(AND(AK13=7),31-AJ13,IF(AND(AK13=8),31-AJ13,IF(AND(AK13=9),30-AJ13,"")))))))))+1</f>
        <v>25</v>
      </c>
    </row>
    <row r="14" spans="1:42" ht="18" customHeight="1" x14ac:dyDescent="0.3">
      <c r="A14" s="88">
        <v>5</v>
      </c>
      <c r="B14" s="66" t="s">
        <v>19</v>
      </c>
      <c r="C14" s="57">
        <f>IF(AND($W$4=""),"",IF(AND(AF17=""),"",IF(AND(AJ$13&gt;0,AK$13=5),AF17/31*AL$13,AF17)))</f>
        <v>37000</v>
      </c>
      <c r="D14" s="43">
        <f t="shared" si="0"/>
        <v>1480</v>
      </c>
      <c r="E14" s="58">
        <f t="shared" si="1"/>
        <v>38480</v>
      </c>
      <c r="F14" s="57">
        <f>IF(AND($W$4=""),"",IF(AND(AH17=""),"",IF(AND(AJ$13&gt;0,AK$13=5),AH17/31*AL$13,AH17)))</f>
        <v>17000</v>
      </c>
      <c r="G14" s="43">
        <f t="shared" si="2"/>
        <v>23120</v>
      </c>
      <c r="H14" s="58">
        <f t="shared" si="3"/>
        <v>40120</v>
      </c>
      <c r="I14" s="42">
        <f t="shared" si="7"/>
        <v>20000</v>
      </c>
      <c r="J14" s="42">
        <f t="shared" si="7"/>
        <v>-21640</v>
      </c>
      <c r="K14" s="42">
        <f t="shared" si="4"/>
        <v>-1640</v>
      </c>
      <c r="L14" s="57">
        <f t="shared" si="5"/>
        <v>6000</v>
      </c>
      <c r="M14" s="57">
        <f t="shared" si="6"/>
        <v>-6492</v>
      </c>
      <c r="N14" s="57">
        <f t="shared" si="6"/>
        <v>-492</v>
      </c>
      <c r="O14" s="57">
        <f t="shared" si="8"/>
        <v>-49</v>
      </c>
      <c r="P14" s="57">
        <f t="shared" si="9"/>
        <v>-44</v>
      </c>
      <c r="Q14" s="58">
        <f t="shared" si="10"/>
        <v>-93</v>
      </c>
      <c r="R14" s="52">
        <f t="shared" si="11"/>
        <v>-399</v>
      </c>
      <c r="S14" s="140"/>
      <c r="T14" s="141"/>
      <c r="AA14" s="2"/>
      <c r="AD14" s="1">
        <v>2</v>
      </c>
      <c r="AF14" s="3">
        <f>IF(AND($AH$4=$AG$3),AE13,AF13)</f>
        <v>37000</v>
      </c>
      <c r="AH14" s="3">
        <f>IF(AND($AH$4=$AG$3),AG13,AH13)</f>
        <v>17000</v>
      </c>
    </row>
    <row r="15" spans="1:42" ht="18" customHeight="1" x14ac:dyDescent="0.3">
      <c r="A15" s="88">
        <v>6</v>
      </c>
      <c r="B15" s="66" t="s">
        <v>20</v>
      </c>
      <c r="C15" s="57">
        <f>IF(AND($W$4=""),"",IF(AND(AF18=""),"",IF(AND(AJ$13&gt;0,AK$13=6),AF18/30*AL$13,AF18)))</f>
        <v>37000</v>
      </c>
      <c r="D15" s="43">
        <f t="shared" si="0"/>
        <v>1480</v>
      </c>
      <c r="E15" s="58">
        <f t="shared" si="1"/>
        <v>38480</v>
      </c>
      <c r="F15" s="57">
        <f>IF(AND($W$4=""),"",IF(AND(AH18=""),"",IF(AND(AJ$13&gt;0,AK$13=6),AH18/30*AL$13,AH18)))</f>
        <v>17000</v>
      </c>
      <c r="G15" s="43">
        <f t="shared" si="2"/>
        <v>23120</v>
      </c>
      <c r="H15" s="58">
        <f t="shared" si="3"/>
        <v>40120</v>
      </c>
      <c r="I15" s="42">
        <f t="shared" si="7"/>
        <v>20000</v>
      </c>
      <c r="J15" s="42">
        <f t="shared" si="7"/>
        <v>-21640</v>
      </c>
      <c r="K15" s="42">
        <f t="shared" si="4"/>
        <v>-1640</v>
      </c>
      <c r="L15" s="57">
        <f t="shared" si="5"/>
        <v>6000</v>
      </c>
      <c r="M15" s="57">
        <f t="shared" si="6"/>
        <v>-6492</v>
      </c>
      <c r="N15" s="57">
        <f t="shared" si="6"/>
        <v>-492</v>
      </c>
      <c r="O15" s="57">
        <f t="shared" si="8"/>
        <v>-49</v>
      </c>
      <c r="P15" s="57">
        <f t="shared" si="9"/>
        <v>-44</v>
      </c>
      <c r="Q15" s="58">
        <f t="shared" si="10"/>
        <v>-93</v>
      </c>
      <c r="R15" s="52">
        <f t="shared" si="11"/>
        <v>-399</v>
      </c>
      <c r="S15" s="140"/>
      <c r="T15" s="141"/>
      <c r="Y15" s="61">
        <f>IF(AND($W$4=""),"",IF(AND($AB$4=$AA$6),SUM(N10:N20),SUM(N10:N20)))</f>
        <v>-4516</v>
      </c>
      <c r="AD15" s="1">
        <v>3</v>
      </c>
      <c r="AF15" s="3">
        <f>IF(AND($AI$4=$AG$3),AE13,AF14)</f>
        <v>37000</v>
      </c>
      <c r="AH15" s="3">
        <f>IF(AND($AI$4=$AG$3),AG13,AH14)</f>
        <v>17000</v>
      </c>
    </row>
    <row r="16" spans="1:42" ht="18" customHeight="1" x14ac:dyDescent="0.3">
      <c r="A16" s="88">
        <v>7</v>
      </c>
      <c r="B16" s="66" t="s">
        <v>21</v>
      </c>
      <c r="C16" s="57">
        <f>IF(AND($W$4=""),"",IF(AND(AF19=""),"",IF(AND(AJ$13&gt;0,AK$13=7),AF19/31*AL$13,AF19)))</f>
        <v>38100</v>
      </c>
      <c r="D16" s="43">
        <f>IF(AND($W$4=""),"",IF(AND(C16=""),"",IF(AND($AC$4=$Z$7),"",ROUND((C16*5%),0))))</f>
        <v>1905</v>
      </c>
      <c r="E16" s="58">
        <f t="shared" si="1"/>
        <v>40005</v>
      </c>
      <c r="F16" s="57">
        <f>IF(AND($W$4=""),"",IF(AND(AH19=""),"",IF(AND(AJ$13&gt;0,AK$13=7),AH19/31*AL$13,AH19)))</f>
        <v>17510</v>
      </c>
      <c r="G16" s="43">
        <f>IF(AND($W$4=""),"",IF(AND(C16=""),"",IF(AND($AC$4=$Z$7),"",ROUND((F16*139%),0))))</f>
        <v>24339</v>
      </c>
      <c r="H16" s="58">
        <f t="shared" si="3"/>
        <v>41849</v>
      </c>
      <c r="I16" s="57">
        <f t="shared" si="7"/>
        <v>20590</v>
      </c>
      <c r="J16" s="57">
        <f t="shared" si="7"/>
        <v>-22434</v>
      </c>
      <c r="K16" s="57">
        <f t="shared" si="4"/>
        <v>-1844</v>
      </c>
      <c r="L16" s="57">
        <f t="shared" si="5"/>
        <v>6177</v>
      </c>
      <c r="M16" s="57">
        <f t="shared" si="6"/>
        <v>-6730</v>
      </c>
      <c r="N16" s="57">
        <f t="shared" si="6"/>
        <v>-553</v>
      </c>
      <c r="O16" s="57">
        <f t="shared" si="8"/>
        <v>-55</v>
      </c>
      <c r="P16" s="57">
        <f t="shared" si="9"/>
        <v>-50</v>
      </c>
      <c r="Q16" s="58">
        <f t="shared" si="10"/>
        <v>-105</v>
      </c>
      <c r="R16" s="52">
        <f t="shared" si="11"/>
        <v>-448</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FOUR  THOUSAND  FIVE  HUNDRED  SIXTEEN Only)</v>
      </c>
      <c r="AA16" s="2"/>
      <c r="AD16" s="1">
        <v>4</v>
      </c>
      <c r="AF16" s="3">
        <f>IF(AND($AJ$4=$AG$3),AE13,AF15)</f>
        <v>37000</v>
      </c>
      <c r="AH16" s="3">
        <f>IF(AND($AJ$4=$AG$3),AG13,AH15)</f>
        <v>17000</v>
      </c>
    </row>
    <row r="17" spans="1:34" ht="18" customHeight="1" x14ac:dyDescent="0.3">
      <c r="A17" s="88">
        <v>8</v>
      </c>
      <c r="B17" s="66" t="s">
        <v>22</v>
      </c>
      <c r="C17" s="57">
        <f>IF(AND($W$4=""),"",IF(AND(AF20=""),"",IF(AND(AJ$13&gt;0,AK$13=8),AF20/31*AL$13,AF20)))</f>
        <v>38100</v>
      </c>
      <c r="D17" s="43">
        <f>IF(AND($W$4=""),"",IF(AND(C17=""),"",IF(AND($AC$4=$Z$7),"",ROUND((C17*5%),0))))</f>
        <v>1905</v>
      </c>
      <c r="E17" s="58">
        <f t="shared" si="1"/>
        <v>40005</v>
      </c>
      <c r="F17" s="57">
        <f>IF(AND($W$4=""),"",IF(AND(AH20=""),"",IF(AND(AJ$13&gt;0,AK$13=8),AH20/31*AL$13,AH20)))</f>
        <v>17510</v>
      </c>
      <c r="G17" s="43">
        <f>IF(AND($W$4=""),"",IF(AND(C17=""),"",IF(AND($AC$4=$Z$7),"",ROUND((F17*139%),0))))</f>
        <v>24339</v>
      </c>
      <c r="H17" s="58">
        <f t="shared" si="3"/>
        <v>41849</v>
      </c>
      <c r="I17" s="57">
        <f t="shared" si="7"/>
        <v>20590</v>
      </c>
      <c r="J17" s="57">
        <f t="shared" si="7"/>
        <v>-22434</v>
      </c>
      <c r="K17" s="57">
        <f t="shared" si="4"/>
        <v>-1844</v>
      </c>
      <c r="L17" s="57">
        <f t="shared" si="5"/>
        <v>6177</v>
      </c>
      <c r="M17" s="57">
        <f t="shared" si="6"/>
        <v>-6730</v>
      </c>
      <c r="N17" s="57">
        <f t="shared" si="6"/>
        <v>-553</v>
      </c>
      <c r="O17" s="57">
        <f t="shared" si="8"/>
        <v>-55</v>
      </c>
      <c r="P17" s="57">
        <f t="shared" si="9"/>
        <v>-50</v>
      </c>
      <c r="Q17" s="58">
        <f t="shared" si="10"/>
        <v>-105</v>
      </c>
      <c r="R17" s="52">
        <f t="shared" si="11"/>
        <v>-448</v>
      </c>
      <c r="S17" s="140"/>
      <c r="T17" s="141"/>
      <c r="Y17" s="1">
        <f>IF(AND($W$4=""),"",K22)</f>
        <v>-3660</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THREE  THOUSAND  SIX  HUNDRED  SIXTY  Only)</v>
      </c>
      <c r="AD17" s="1">
        <v>5</v>
      </c>
      <c r="AF17" s="3">
        <f>IF(AND($AK$4=$AG$3),AE13,AF16)</f>
        <v>37000</v>
      </c>
      <c r="AH17" s="3">
        <f>IF(AND($AK$4=$AG$3),AG13,AH16)</f>
        <v>17000</v>
      </c>
    </row>
    <row r="18" spans="1:34" ht="18" customHeight="1" x14ac:dyDescent="0.3">
      <c r="A18" s="88">
        <v>9</v>
      </c>
      <c r="B18" s="66" t="s">
        <v>23</v>
      </c>
      <c r="C18" s="57">
        <f>IF(AND($W$4=""),"",IF(AND(AF21=""),"",IF(AND(AJ$13&gt;0,AK$13=9),AF21/30*AL$13,AF21)))</f>
        <v>38100</v>
      </c>
      <c r="D18" s="43">
        <f>IF(AND($W$4=""),"",IF(AND(C18=""),"",IF(AND($AC$4=$Z$7),"",ROUND((C18*5%),0))))</f>
        <v>1905</v>
      </c>
      <c r="E18" s="58">
        <f t="shared" si="1"/>
        <v>40005</v>
      </c>
      <c r="F18" s="57">
        <f>IF(AND($W$4=""),"",IF(AND(AH21=""),"",IF(AND(AJ$13&gt;0,AK$13=9),AH21/30*AL$13,AH21)))</f>
        <v>17510</v>
      </c>
      <c r="G18" s="43">
        <f>IF(AND($W$4=""),"",IF(AND(C18=""),"",IF(AND($AC$4=$Z$7),"",ROUND((F18*139%),0))))</f>
        <v>24339</v>
      </c>
      <c r="H18" s="58">
        <f t="shared" si="3"/>
        <v>41849</v>
      </c>
      <c r="I18" s="42">
        <f t="shared" si="7"/>
        <v>20590</v>
      </c>
      <c r="J18" s="42">
        <f t="shared" si="7"/>
        <v>-22434</v>
      </c>
      <c r="K18" s="42">
        <f t="shared" si="4"/>
        <v>-1844</v>
      </c>
      <c r="L18" s="57">
        <f t="shared" si="5"/>
        <v>6177</v>
      </c>
      <c r="M18" s="57">
        <f t="shared" si="6"/>
        <v>-6730</v>
      </c>
      <c r="N18" s="57">
        <f t="shared" si="6"/>
        <v>-553</v>
      </c>
      <c r="O18" s="57">
        <f t="shared" si="8"/>
        <v>-55</v>
      </c>
      <c r="P18" s="57">
        <f t="shared" si="9"/>
        <v>-50</v>
      </c>
      <c r="Q18" s="58">
        <f t="shared" si="10"/>
        <v>-105</v>
      </c>
      <c r="R18" s="52">
        <f t="shared" si="11"/>
        <v>-448</v>
      </c>
      <c r="S18" s="140"/>
      <c r="T18" s="141"/>
      <c r="AA18" s="2"/>
      <c r="AD18" s="1">
        <v>6</v>
      </c>
      <c r="AF18" s="3">
        <f>IF(AND($AL$4=$AG$3),AE13,AF17)</f>
        <v>37000</v>
      </c>
      <c r="AH18" s="3">
        <f>IF(AND($AL$4=$AG$3),AG13,AH17)</f>
        <v>17000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38100</v>
      </c>
      <c r="AH19" s="3">
        <f>IF(AND(AK13&gt;=8),"",IF(AND($AM$4=$AG$3),AG13,ROUNDUP(ROUND(AH18*1.03,),-1)))</f>
        <v>17510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38100</v>
      </c>
      <c r="AH20" s="39">
        <f>IF(AND($AN$4=$AG$3),AG13,AH19)</f>
        <v>17510</v>
      </c>
    </row>
    <row r="21" spans="1:34" ht="19.2" thickTop="1" thickBot="1" x14ac:dyDescent="0.35">
      <c r="A21" s="152" t="s">
        <v>24</v>
      </c>
      <c r="B21" s="153"/>
      <c r="C21" s="44">
        <f t="shared" ref="C21:R21" si="12">IF(AND($W$4=""),"",SUM(C10:C20))</f>
        <v>329138.70967741933</v>
      </c>
      <c r="D21" s="44">
        <f t="shared" si="12"/>
        <v>14309</v>
      </c>
      <c r="E21" s="44">
        <f t="shared" si="12"/>
        <v>343447.70967741933</v>
      </c>
      <c r="F21" s="59">
        <f t="shared" si="12"/>
        <v>151239.67741935485</v>
      </c>
      <c r="G21" s="59">
        <f t="shared" si="12"/>
        <v>207262</v>
      </c>
      <c r="H21" s="59">
        <f t="shared" si="12"/>
        <v>358501.67741935485</v>
      </c>
      <c r="I21" s="59">
        <f t="shared" si="12"/>
        <v>177899.03225806452</v>
      </c>
      <c r="J21" s="59">
        <f t="shared" si="12"/>
        <v>-192953</v>
      </c>
      <c r="K21" s="59">
        <f t="shared" si="12"/>
        <v>-15053.967741935487</v>
      </c>
      <c r="L21" s="59">
        <f t="shared" si="12"/>
        <v>53370</v>
      </c>
      <c r="M21" s="59">
        <f t="shared" si="12"/>
        <v>-57885</v>
      </c>
      <c r="N21" s="59">
        <f t="shared" si="12"/>
        <v>-4516</v>
      </c>
      <c r="O21" s="59">
        <f t="shared" si="12"/>
        <v>-450</v>
      </c>
      <c r="P21" s="59">
        <f t="shared" si="12"/>
        <v>-406</v>
      </c>
      <c r="Q21" s="59">
        <f t="shared" si="12"/>
        <v>-856</v>
      </c>
      <c r="R21" s="60">
        <f t="shared" si="12"/>
        <v>-3660</v>
      </c>
      <c r="S21" s="154"/>
      <c r="T21" s="155"/>
      <c r="AD21" s="1">
        <v>9</v>
      </c>
      <c r="AF21" s="3">
        <f>IF(AND($AO$4=$AG$3),AE13,AF20)</f>
        <v>38100</v>
      </c>
      <c r="AH21" s="40">
        <f>IF(AND($AO$4=$AG$3),AG13,AH20)</f>
        <v>17510</v>
      </c>
    </row>
    <row r="22" spans="1:34" ht="18.600000000000001" thickTop="1" thickBot="1" x14ac:dyDescent="0.35">
      <c r="A22" s="89"/>
      <c r="B22" s="71" t="s">
        <v>60</v>
      </c>
      <c r="C22" s="161">
        <f>Master!G15</f>
        <v>42742</v>
      </c>
      <c r="D22" s="161"/>
      <c r="E22" s="162" t="s">
        <v>72</v>
      </c>
      <c r="F22" s="162"/>
      <c r="G22" s="162"/>
      <c r="H22" s="162"/>
      <c r="I22" s="162"/>
      <c r="J22" s="162"/>
      <c r="K22" s="163">
        <f>IF(AND(W4=""),"",IF(AND(AB4=$AA$7),R21,O21))</f>
        <v>-3660</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-4516</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-450</v>
      </c>
      <c r="Q24" s="158"/>
      <c r="R24" s="166" t="str">
        <f>IF(AND($W$4=""),"",Z17)</f>
        <v>( Rs.   THREE  THOUSAND  SIX  HUNDRED  SIXTY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-406</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-3660</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9lZripk+E7IlsFUrX61Di+bO1N1zNhqTxJ/7J57rmUVtakCEc0XNBL2T7W/vylhimtErOgdbBdDzSto1P65IiQ==" saltValue="eiOXGojh4VjwmlfbIgEseA=="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A1:AP30"/>
  <sheetViews>
    <sheetView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NAME8</v>
      </c>
      <c r="E4" s="151"/>
      <c r="F4" s="151"/>
      <c r="G4" s="151"/>
      <c r="H4" s="151"/>
      <c r="I4" s="78" t="s">
        <v>93</v>
      </c>
      <c r="J4" s="151" t="str">
        <f>IF(ISNA(VLOOKUP($W$4,Master!A$9:AP$78,3,FALSE)),"",VLOOKUP($W$4,Master!A$9:AP$78,3,FALSE))</f>
        <v>TEACHER8</v>
      </c>
      <c r="K4" s="151"/>
      <c r="L4" s="151"/>
      <c r="M4" s="148" t="s">
        <v>94</v>
      </c>
      <c r="N4" s="148"/>
      <c r="O4" s="149">
        <f>IF(ISNA(VLOOKUP($W$4,Master!A$9:AP$78,4,FALSE)),"",VLOOKUP($W$4,Master!A$9:AP$78,4,FALSE))</f>
        <v>8</v>
      </c>
      <c r="P4" s="149"/>
      <c r="Q4" s="149"/>
      <c r="R4" s="149"/>
      <c r="S4" s="149"/>
      <c r="T4" s="150"/>
      <c r="U4" s="142" t="s">
        <v>61</v>
      </c>
      <c r="V4" s="142"/>
      <c r="W4" s="73">
        <v>8</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18000</v>
      </c>
      <c r="AF4" s="1">
        <f>IF(ISNA(VLOOKUP($W$4,Master!A$9:AP$78,10,FALSE)),"",VLOOKUP($W$4,Master!A$9:AP$78,10,FALSE))</f>
        <v>38000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42743</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42743</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29419.354838709674</v>
      </c>
      <c r="D10" s="58">
        <f t="shared" ref="D10:D15" si="0">IF(AND($W$4=""),"",IF(AND(C10=""),"",IF(AND($AC$4=$Z$7),"",ROUND((C10*4%),0))))</f>
        <v>1177</v>
      </c>
      <c r="E10" s="58">
        <f t="shared" ref="E10:E20" si="1">IF(AND($W$4=""),"",IF(AND(C10=""),"",SUM(C10:D10)))</f>
        <v>30596.354838709674</v>
      </c>
      <c r="F10" s="57">
        <f>IF(AND($W$4=""),"",IF(AND(AH13=""),"",IF(AND(AJ$13&gt;0,AK$13=1),AH13/31*AL$13,AH13)))</f>
        <v>13935.483870967742</v>
      </c>
      <c r="G10" s="58">
        <f t="shared" ref="G10:G15" si="2">IF(AND($W$4=""),"",IF(AND(C10=""),"",IF(AND($AC$4=$Z$7),"",ROUND((F10*136%),0))))</f>
        <v>18952</v>
      </c>
      <c r="H10" s="58">
        <f t="shared" ref="H10:H20" si="3">IF(AND($W$4=""),"",IF(AND(F10=""),"",SUM(F10:G10)))</f>
        <v>32887.483870967742</v>
      </c>
      <c r="I10" s="57">
        <f>IF(AND(C10=""),"",IF(AND(F10=""),"",C10-F10))</f>
        <v>15483.870967741932</v>
      </c>
      <c r="J10" s="57">
        <f>IF(AND(D10=""),"",IF(AND(G10=""),"",D10-G10))</f>
        <v>-17775</v>
      </c>
      <c r="K10" s="57">
        <f t="shared" ref="K10:K20" si="4">IF(AND($W$4=""),"",IF(AND(I10=""),"",SUM(I10:J10)))</f>
        <v>-2291.129032258068</v>
      </c>
      <c r="L10" s="57">
        <f t="shared" ref="L10:L18" si="5">IF(AND($U$4=""),"",IF(AND(K10=""),"",ROUND(I10*30%,0)))</f>
        <v>4645</v>
      </c>
      <c r="M10" s="57">
        <f t="shared" ref="M10:N18" si="6">IF(AND($U$4=""),"",IF(AND(J10=""),"",ROUND(J10*30%,0)))</f>
        <v>-5333</v>
      </c>
      <c r="N10" s="57">
        <f t="shared" si="6"/>
        <v>-687</v>
      </c>
      <c r="O10" s="57">
        <f>IF(AND(C10=""),"",IF(AND(K10=""),"",IF(AND($AB$4=$AA$6),N10-ROUND(((N10)*10%),0),ROUND(((N10)*10%),0))))</f>
        <v>-69</v>
      </c>
      <c r="P10" s="57">
        <f>IF(AND(C10=""),"",IF(AND(C10=0),"",IF(AND(K10=""),"",IF(AND($AB$4=$AA$6),ROUND(((N10)*10%),0),ROUND(((N10-O10)*$AD$4%),0)))))</f>
        <v>-62</v>
      </c>
      <c r="Q10" s="58">
        <f>IF(AND(K10=""),"",IF(AND(O10=""),"",IF(AND(P10=""),"",SUM(O10+P10))))</f>
        <v>-131</v>
      </c>
      <c r="R10" s="52">
        <f>IF(AND(K10=""),"",IF(AND(C10=0),"",IF(AND(Q10=""),N10,N10-Q10)))</f>
        <v>-556</v>
      </c>
      <c r="S10" s="140"/>
      <c r="T10" s="141"/>
      <c r="X10" s="1" t="str">
        <f>IF(AND($AB$4=$AA$6),"CREDIT IN GPF",IF(AND($AB$4=$AA$7),"NPS Ded.",""))</f>
        <v>NPS Ded.</v>
      </c>
      <c r="AC10" s="5"/>
      <c r="AN10" s="1">
        <f>IF(AND(C10=""),"",IF(AND(C10=0),"",IF(AND(K10=""),"",ROUND(((N10-O10)*$AD$4%),0))))</f>
        <v>-62</v>
      </c>
    </row>
    <row r="11" spans="1:42" ht="18" customHeight="1" x14ac:dyDescent="0.3">
      <c r="A11" s="88">
        <v>2</v>
      </c>
      <c r="B11" s="66" t="s">
        <v>16</v>
      </c>
      <c r="C11" s="57">
        <f>IF(AND($W$4=""),"",IF(AND(AF14=""),"",IF(AND(AJ$13&gt;0,AK$13=2),AF14/28*AL$13,AF14)))</f>
        <v>38000</v>
      </c>
      <c r="D11" s="43">
        <f t="shared" si="0"/>
        <v>1520</v>
      </c>
      <c r="E11" s="58">
        <f t="shared" si="1"/>
        <v>39520</v>
      </c>
      <c r="F11" s="57">
        <f>IF(AND($W$4=""),"",IF(AND(AH14=""),"",IF(AND(AJ$13&gt;0,AK$13=2),AH14/28*AL$13,AH14)))</f>
        <v>18000</v>
      </c>
      <c r="G11" s="43">
        <f t="shared" si="2"/>
        <v>24480</v>
      </c>
      <c r="H11" s="58">
        <f t="shared" si="3"/>
        <v>42480</v>
      </c>
      <c r="I11" s="57">
        <f t="shared" ref="I11:J20" si="7">IF(AND(C11=""),"",IF(AND(F11=""),"",C11-F11))</f>
        <v>20000</v>
      </c>
      <c r="J11" s="57">
        <f t="shared" si="7"/>
        <v>-22960</v>
      </c>
      <c r="K11" s="57">
        <f t="shared" si="4"/>
        <v>-2960</v>
      </c>
      <c r="L11" s="57">
        <f t="shared" si="5"/>
        <v>6000</v>
      </c>
      <c r="M11" s="57">
        <f t="shared" si="6"/>
        <v>-6888</v>
      </c>
      <c r="N11" s="57">
        <f t="shared" si="6"/>
        <v>-888</v>
      </c>
      <c r="O11" s="57">
        <f t="shared" ref="O11:O18" si="8">IF(AND(C11=""),"",IF(AND(K11=""),"",IF(AND($AB$4=$AA$6),N11-ROUND(((N11)*10%),0),ROUND(((N11)*10%),0))))</f>
        <v>-89</v>
      </c>
      <c r="P11" s="57">
        <f t="shared" ref="P11:P18" si="9">IF(AND(C11=""),"",IF(AND(C11=0),"",IF(AND(K11=""),"",IF(AND($AB$4=$AA$6),ROUND(((N11)*10%),0),ROUND(((N11-O11)*$AD$4%),0)))))</f>
        <v>-80</v>
      </c>
      <c r="Q11" s="58">
        <f t="shared" ref="Q11:Q18" si="10">IF(AND(K11=""),"",IF(AND(O11=""),"",IF(AND(P11=""),"",SUM(O11+P11))))</f>
        <v>-169</v>
      </c>
      <c r="R11" s="52">
        <f t="shared" ref="R11:R18" si="11">IF(AND(K11=""),"",IF(AND(C11=0),"",IF(AND(Q11=""),N11,N11-Q11)))</f>
        <v>-719</v>
      </c>
      <c r="S11" s="140"/>
      <c r="T11" s="141"/>
      <c r="AC11" s="5"/>
    </row>
    <row r="12" spans="1:42" ht="18" customHeight="1" x14ac:dyDescent="0.3">
      <c r="A12" s="88">
        <v>3</v>
      </c>
      <c r="B12" s="66" t="s">
        <v>17</v>
      </c>
      <c r="C12" s="57">
        <f>IF(AND($W$4=""),"",IF(AND(AF15=""),"",IF(AND(AJ$13&gt;0,AK$13=3),AF15/31*AL$13,AF15)))</f>
        <v>38000</v>
      </c>
      <c r="D12" s="43">
        <f t="shared" si="0"/>
        <v>1520</v>
      </c>
      <c r="E12" s="58">
        <f t="shared" si="1"/>
        <v>39520</v>
      </c>
      <c r="F12" s="57">
        <f>IF(AND($W$4=""),"",IF(AND(AH15=""),"",IF(AND(AJ$13&gt;0,AK$13=3),AH15/31*AL$13,AH15)))</f>
        <v>18000</v>
      </c>
      <c r="G12" s="43">
        <f t="shared" si="2"/>
        <v>24480</v>
      </c>
      <c r="H12" s="58">
        <f t="shared" si="3"/>
        <v>42480</v>
      </c>
      <c r="I12" s="57">
        <f t="shared" si="7"/>
        <v>20000</v>
      </c>
      <c r="J12" s="57">
        <f t="shared" si="7"/>
        <v>-22960</v>
      </c>
      <c r="K12" s="57">
        <f t="shared" si="4"/>
        <v>-2960</v>
      </c>
      <c r="L12" s="57">
        <f t="shared" si="5"/>
        <v>6000</v>
      </c>
      <c r="M12" s="57">
        <f t="shared" si="6"/>
        <v>-6888</v>
      </c>
      <c r="N12" s="57">
        <f t="shared" si="6"/>
        <v>-888</v>
      </c>
      <c r="O12" s="57">
        <f t="shared" si="8"/>
        <v>-89</v>
      </c>
      <c r="P12" s="57">
        <f t="shared" si="9"/>
        <v>-80</v>
      </c>
      <c r="Q12" s="58">
        <f t="shared" si="10"/>
        <v>-169</v>
      </c>
      <c r="R12" s="52">
        <f t="shared" si="11"/>
        <v>-719</v>
      </c>
      <c r="S12" s="140"/>
      <c r="T12" s="141"/>
      <c r="AA12" s="2"/>
      <c r="AC12" s="5"/>
    </row>
    <row r="13" spans="1:42" ht="18" customHeight="1" x14ac:dyDescent="0.3">
      <c r="A13" s="88">
        <v>4</v>
      </c>
      <c r="B13" s="66" t="s">
        <v>18</v>
      </c>
      <c r="C13" s="57">
        <f>IF(AND($W$4=""),"",IF(AND(AF16=""),"",IF(AND(AJ$13&gt;0,AK$13=4),AF16/30*AL$13,AF16)))</f>
        <v>38000</v>
      </c>
      <c r="D13" s="43">
        <f t="shared" si="0"/>
        <v>1520</v>
      </c>
      <c r="E13" s="58">
        <f t="shared" si="1"/>
        <v>39520</v>
      </c>
      <c r="F13" s="57">
        <f>IF(AND($W$4=""),"",IF(AND(AH16=""),"",IF(AND(AJ$13&gt;0,AK$13=4),AH16/30*AL$13,AH16)))</f>
        <v>18000</v>
      </c>
      <c r="G13" s="43">
        <f t="shared" si="2"/>
        <v>24480</v>
      </c>
      <c r="H13" s="58">
        <f t="shared" si="3"/>
        <v>42480</v>
      </c>
      <c r="I13" s="42">
        <f t="shared" si="7"/>
        <v>20000</v>
      </c>
      <c r="J13" s="42">
        <f t="shared" si="7"/>
        <v>-22960</v>
      </c>
      <c r="K13" s="42">
        <f t="shared" si="4"/>
        <v>-2960</v>
      </c>
      <c r="L13" s="57">
        <f t="shared" si="5"/>
        <v>6000</v>
      </c>
      <c r="M13" s="57">
        <f t="shared" si="6"/>
        <v>-6888</v>
      </c>
      <c r="N13" s="57">
        <f t="shared" si="6"/>
        <v>-888</v>
      </c>
      <c r="O13" s="57">
        <f t="shared" si="8"/>
        <v>-89</v>
      </c>
      <c r="P13" s="57">
        <f t="shared" si="9"/>
        <v>-80</v>
      </c>
      <c r="Q13" s="58">
        <f t="shared" si="10"/>
        <v>-169</v>
      </c>
      <c r="R13" s="52">
        <f t="shared" si="11"/>
        <v>-719</v>
      </c>
      <c r="S13" s="140"/>
      <c r="T13" s="141"/>
      <c r="AD13" s="1">
        <v>1</v>
      </c>
      <c r="AE13" s="2">
        <f>IF(ISNA(VLOOKUP($W$4,Master!A$9:AP$78,10,FALSE)),"",VLOOKUP($W$4,Master!A$9:AP$78,10,FALSE))</f>
        <v>38000</v>
      </c>
      <c r="AF13" s="3">
        <f>IF(AND($AG$4=$AG$2),"",IF(AND($AG$4=$AG$3),AE13,""))</f>
        <v>38000</v>
      </c>
      <c r="AG13" s="1">
        <f>IF(ISNA(VLOOKUP($W$4,Master!A$9:AP$78,9,FALSE)),"",VLOOKUP($W$4,Master!A$9:AP$78,9,FALSE))</f>
        <v>18000</v>
      </c>
      <c r="AH13" s="3">
        <f>IF(AND($AG$4=$AG$2),"",IF(AND($AG$4=$AG$3),AG13,""))</f>
        <v>18000</v>
      </c>
      <c r="AI13" s="56">
        <f>IF(ISNA(VLOOKUP($W$4,Master!A$9:AP$78,7,FALSE)),"",VLOOKUP($W$4,Master!A$9:AP$78,7,FALSE))</f>
        <v>42743</v>
      </c>
      <c r="AJ13" s="1">
        <f>DAY(AI13)</f>
        <v>8</v>
      </c>
      <c r="AK13" s="1">
        <f>MONTH(AI13)</f>
        <v>1</v>
      </c>
      <c r="AL13" s="1">
        <f>IF(AND(AK13=1),31-AJ13,IF(AND(AK13=2),28-AJ13,IF(AND(AK13=3),31-AJ13,IF(AND(AK13=4),30-AJ13,IF(AND(AK13=5),31-AJ13,IF(AND(AK13=6),30-AJ13,IF(AND(AK13=7),31-AJ13,IF(AND(AK13=8),31-AJ13,IF(AND(AK13=9),30-AJ13,"")))))))))+1</f>
        <v>24</v>
      </c>
    </row>
    <row r="14" spans="1:42" ht="18" customHeight="1" x14ac:dyDescent="0.3">
      <c r="A14" s="88">
        <v>5</v>
      </c>
      <c r="B14" s="66" t="s">
        <v>19</v>
      </c>
      <c r="C14" s="57">
        <f>IF(AND($W$4=""),"",IF(AND(AF17=""),"",IF(AND(AJ$13&gt;0,AK$13=5),AF17/31*AL$13,AF17)))</f>
        <v>38000</v>
      </c>
      <c r="D14" s="43">
        <f t="shared" si="0"/>
        <v>1520</v>
      </c>
      <c r="E14" s="58">
        <f t="shared" si="1"/>
        <v>39520</v>
      </c>
      <c r="F14" s="57">
        <f>IF(AND($W$4=""),"",IF(AND(AH17=""),"",IF(AND(AJ$13&gt;0,AK$13=5),AH17/31*AL$13,AH17)))</f>
        <v>18000</v>
      </c>
      <c r="G14" s="43">
        <f t="shared" si="2"/>
        <v>24480</v>
      </c>
      <c r="H14" s="58">
        <f t="shared" si="3"/>
        <v>42480</v>
      </c>
      <c r="I14" s="42">
        <f t="shared" si="7"/>
        <v>20000</v>
      </c>
      <c r="J14" s="42">
        <f t="shared" si="7"/>
        <v>-22960</v>
      </c>
      <c r="K14" s="42">
        <f t="shared" si="4"/>
        <v>-2960</v>
      </c>
      <c r="L14" s="57">
        <f t="shared" si="5"/>
        <v>6000</v>
      </c>
      <c r="M14" s="57">
        <f t="shared" si="6"/>
        <v>-6888</v>
      </c>
      <c r="N14" s="57">
        <f t="shared" si="6"/>
        <v>-888</v>
      </c>
      <c r="O14" s="57">
        <f t="shared" si="8"/>
        <v>-89</v>
      </c>
      <c r="P14" s="57">
        <f t="shared" si="9"/>
        <v>-80</v>
      </c>
      <c r="Q14" s="58">
        <f t="shared" si="10"/>
        <v>-169</v>
      </c>
      <c r="R14" s="52">
        <f t="shared" si="11"/>
        <v>-719</v>
      </c>
      <c r="S14" s="140"/>
      <c r="T14" s="141"/>
      <c r="AA14" s="2"/>
      <c r="AD14" s="1">
        <v>2</v>
      </c>
      <c r="AF14" s="3">
        <f>IF(AND($AH$4=$AG$3),AE13,AF13)</f>
        <v>38000</v>
      </c>
      <c r="AH14" s="3">
        <f>IF(AND($AH$4=$AG$3),AG13,AH13)</f>
        <v>18000</v>
      </c>
    </row>
    <row r="15" spans="1:42" ht="18" customHeight="1" x14ac:dyDescent="0.3">
      <c r="A15" s="88">
        <v>6</v>
      </c>
      <c r="B15" s="66" t="s">
        <v>20</v>
      </c>
      <c r="C15" s="57">
        <f>IF(AND($W$4=""),"",IF(AND(AF18=""),"",IF(AND(AJ$13&gt;0,AK$13=6),AF18/30*AL$13,AF18)))</f>
        <v>38000</v>
      </c>
      <c r="D15" s="43">
        <f t="shared" si="0"/>
        <v>1520</v>
      </c>
      <c r="E15" s="58">
        <f t="shared" si="1"/>
        <v>39520</v>
      </c>
      <c r="F15" s="57">
        <f>IF(AND($W$4=""),"",IF(AND(AH18=""),"",IF(AND(AJ$13&gt;0,AK$13=6),AH18/30*AL$13,AH18)))</f>
        <v>18000</v>
      </c>
      <c r="G15" s="43">
        <f t="shared" si="2"/>
        <v>24480</v>
      </c>
      <c r="H15" s="58">
        <f t="shared" si="3"/>
        <v>42480</v>
      </c>
      <c r="I15" s="42">
        <f t="shared" si="7"/>
        <v>20000</v>
      </c>
      <c r="J15" s="42">
        <f t="shared" si="7"/>
        <v>-22960</v>
      </c>
      <c r="K15" s="42">
        <f t="shared" si="4"/>
        <v>-2960</v>
      </c>
      <c r="L15" s="57">
        <f t="shared" si="5"/>
        <v>6000</v>
      </c>
      <c r="M15" s="57">
        <f t="shared" si="6"/>
        <v>-6888</v>
      </c>
      <c r="N15" s="57">
        <f t="shared" si="6"/>
        <v>-888</v>
      </c>
      <c r="O15" s="57">
        <f t="shared" si="8"/>
        <v>-89</v>
      </c>
      <c r="P15" s="57">
        <f t="shared" si="9"/>
        <v>-80</v>
      </c>
      <c r="Q15" s="58">
        <f t="shared" si="10"/>
        <v>-169</v>
      </c>
      <c r="R15" s="52">
        <f t="shared" si="11"/>
        <v>-719</v>
      </c>
      <c r="S15" s="140"/>
      <c r="T15" s="141"/>
      <c r="Y15" s="61">
        <f>IF(AND($W$4=""),"",IF(AND($AB$4=$AA$6),SUM(N10:N20),SUM(N10:N20)))</f>
        <v>-8058</v>
      </c>
      <c r="AD15" s="1">
        <v>3</v>
      </c>
      <c r="AF15" s="3">
        <f>IF(AND($AI$4=$AG$3),AE13,AF14)</f>
        <v>38000</v>
      </c>
      <c r="AH15" s="3">
        <f>IF(AND($AI$4=$AG$3),AG13,AH14)</f>
        <v>18000</v>
      </c>
    </row>
    <row r="16" spans="1:42" ht="18" customHeight="1" x14ac:dyDescent="0.3">
      <c r="A16" s="88">
        <v>7</v>
      </c>
      <c r="B16" s="66" t="s">
        <v>21</v>
      </c>
      <c r="C16" s="57">
        <f>IF(AND($W$4=""),"",IF(AND(AF19=""),"",IF(AND(AJ$13&gt;0,AK$13=7),AF19/31*AL$13,AF19)))</f>
        <v>39100</v>
      </c>
      <c r="D16" s="43">
        <f>IF(AND($W$4=""),"",IF(AND(C16=""),"",IF(AND($AC$4=$Z$7),"",ROUND((C16*5%),0))))</f>
        <v>1955</v>
      </c>
      <c r="E16" s="58">
        <f t="shared" si="1"/>
        <v>41055</v>
      </c>
      <c r="F16" s="57">
        <f>IF(AND($W$4=""),"",IF(AND(AH19=""),"",IF(AND(AJ$13&gt;0,AK$13=7),AH19/31*AL$13,AH19)))</f>
        <v>18540</v>
      </c>
      <c r="G16" s="43">
        <f>IF(AND($W$4=""),"",IF(AND(C16=""),"",IF(AND($AC$4=$Z$7),"",ROUND((F16*139%),0))))</f>
        <v>25771</v>
      </c>
      <c r="H16" s="58">
        <f t="shared" si="3"/>
        <v>44311</v>
      </c>
      <c r="I16" s="57">
        <f t="shared" si="7"/>
        <v>20560</v>
      </c>
      <c r="J16" s="57">
        <f t="shared" si="7"/>
        <v>-23816</v>
      </c>
      <c r="K16" s="57">
        <f t="shared" si="4"/>
        <v>-3256</v>
      </c>
      <c r="L16" s="57">
        <f t="shared" si="5"/>
        <v>6168</v>
      </c>
      <c r="M16" s="57">
        <f t="shared" si="6"/>
        <v>-7145</v>
      </c>
      <c r="N16" s="57">
        <f t="shared" si="6"/>
        <v>-977</v>
      </c>
      <c r="O16" s="57">
        <f t="shared" si="8"/>
        <v>-98</v>
      </c>
      <c r="P16" s="57">
        <f t="shared" si="9"/>
        <v>-88</v>
      </c>
      <c r="Q16" s="58">
        <f t="shared" si="10"/>
        <v>-186</v>
      </c>
      <c r="R16" s="52">
        <f t="shared" si="11"/>
        <v>-791</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EIGHT  THOUSAND   FIFTY  EIGHT  Only)</v>
      </c>
      <c r="AA16" s="2"/>
      <c r="AD16" s="1">
        <v>4</v>
      </c>
      <c r="AF16" s="3">
        <f>IF(AND($AJ$4=$AG$3),AE13,AF15)</f>
        <v>38000</v>
      </c>
      <c r="AH16" s="3">
        <f>IF(AND($AJ$4=$AG$3),AG13,AH15)</f>
        <v>18000</v>
      </c>
    </row>
    <row r="17" spans="1:34" ht="18" customHeight="1" x14ac:dyDescent="0.3">
      <c r="A17" s="88">
        <v>8</v>
      </c>
      <c r="B17" s="66" t="s">
        <v>22</v>
      </c>
      <c r="C17" s="57">
        <f>IF(AND($W$4=""),"",IF(AND(AF20=""),"",IF(AND(AJ$13&gt;0,AK$13=8),AF20/31*AL$13,AF20)))</f>
        <v>39100</v>
      </c>
      <c r="D17" s="43">
        <f>IF(AND($W$4=""),"",IF(AND(C17=""),"",IF(AND($AC$4=$Z$7),"",ROUND((C17*5%),0))))</f>
        <v>1955</v>
      </c>
      <c r="E17" s="58">
        <f t="shared" si="1"/>
        <v>41055</v>
      </c>
      <c r="F17" s="57">
        <f>IF(AND($W$4=""),"",IF(AND(AH20=""),"",IF(AND(AJ$13&gt;0,AK$13=8),AH20/31*AL$13,AH20)))</f>
        <v>18540</v>
      </c>
      <c r="G17" s="43">
        <f>IF(AND($W$4=""),"",IF(AND(C17=""),"",IF(AND($AC$4=$Z$7),"",ROUND((F17*139%),0))))</f>
        <v>25771</v>
      </c>
      <c r="H17" s="58">
        <f t="shared" si="3"/>
        <v>44311</v>
      </c>
      <c r="I17" s="57">
        <f t="shared" si="7"/>
        <v>20560</v>
      </c>
      <c r="J17" s="57">
        <f t="shared" si="7"/>
        <v>-23816</v>
      </c>
      <c r="K17" s="57">
        <f t="shared" si="4"/>
        <v>-3256</v>
      </c>
      <c r="L17" s="57">
        <f t="shared" si="5"/>
        <v>6168</v>
      </c>
      <c r="M17" s="57">
        <f t="shared" si="6"/>
        <v>-7145</v>
      </c>
      <c r="N17" s="57">
        <f t="shared" si="6"/>
        <v>-977</v>
      </c>
      <c r="O17" s="57">
        <f t="shared" si="8"/>
        <v>-98</v>
      </c>
      <c r="P17" s="57">
        <f t="shared" si="9"/>
        <v>-88</v>
      </c>
      <c r="Q17" s="58">
        <f t="shared" si="10"/>
        <v>-186</v>
      </c>
      <c r="R17" s="52">
        <f t="shared" si="11"/>
        <v>-791</v>
      </c>
      <c r="S17" s="140"/>
      <c r="T17" s="141"/>
      <c r="Y17" s="1">
        <f>IF(AND($W$4=""),"",K22)</f>
        <v>-6524</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SIX  THOUSAND  FIVE  HUNDRED  TWENTY  FOUR  Only)</v>
      </c>
      <c r="AD17" s="1">
        <v>5</v>
      </c>
      <c r="AF17" s="3">
        <f>IF(AND($AK$4=$AG$3),AE13,AF16)</f>
        <v>38000</v>
      </c>
      <c r="AH17" s="3">
        <f>IF(AND($AK$4=$AG$3),AG13,AH16)</f>
        <v>18000</v>
      </c>
    </row>
    <row r="18" spans="1:34" ht="18" customHeight="1" x14ac:dyDescent="0.3">
      <c r="A18" s="88">
        <v>9</v>
      </c>
      <c r="B18" s="66" t="s">
        <v>23</v>
      </c>
      <c r="C18" s="57">
        <f>IF(AND($W$4=""),"",IF(AND(AF21=""),"",IF(AND(AJ$13&gt;0,AK$13=9),AF21/30*AL$13,AF21)))</f>
        <v>39100</v>
      </c>
      <c r="D18" s="43">
        <f>IF(AND($W$4=""),"",IF(AND(C18=""),"",IF(AND($AC$4=$Z$7),"",ROUND((C18*5%),0))))</f>
        <v>1955</v>
      </c>
      <c r="E18" s="58">
        <f t="shared" si="1"/>
        <v>41055</v>
      </c>
      <c r="F18" s="57">
        <f>IF(AND($W$4=""),"",IF(AND(AH21=""),"",IF(AND(AJ$13&gt;0,AK$13=9),AH21/30*AL$13,AH21)))</f>
        <v>18540</v>
      </c>
      <c r="G18" s="43">
        <f>IF(AND($W$4=""),"",IF(AND(C18=""),"",IF(AND($AC$4=$Z$7),"",ROUND((F18*139%),0))))</f>
        <v>25771</v>
      </c>
      <c r="H18" s="58">
        <f t="shared" si="3"/>
        <v>44311</v>
      </c>
      <c r="I18" s="42">
        <f t="shared" si="7"/>
        <v>20560</v>
      </c>
      <c r="J18" s="42">
        <f t="shared" si="7"/>
        <v>-23816</v>
      </c>
      <c r="K18" s="42">
        <f t="shared" si="4"/>
        <v>-3256</v>
      </c>
      <c r="L18" s="57">
        <f t="shared" si="5"/>
        <v>6168</v>
      </c>
      <c r="M18" s="57">
        <f t="shared" si="6"/>
        <v>-7145</v>
      </c>
      <c r="N18" s="57">
        <f t="shared" si="6"/>
        <v>-977</v>
      </c>
      <c r="O18" s="57">
        <f t="shared" si="8"/>
        <v>-98</v>
      </c>
      <c r="P18" s="57">
        <f t="shared" si="9"/>
        <v>-88</v>
      </c>
      <c r="Q18" s="58">
        <f t="shared" si="10"/>
        <v>-186</v>
      </c>
      <c r="R18" s="52">
        <f t="shared" si="11"/>
        <v>-791</v>
      </c>
      <c r="S18" s="140"/>
      <c r="T18" s="141"/>
      <c r="AA18" s="2"/>
      <c r="AD18" s="1">
        <v>6</v>
      </c>
      <c r="AF18" s="3">
        <f>IF(AND($AL$4=$AG$3),AE13,AF17)</f>
        <v>38000</v>
      </c>
      <c r="AH18" s="3">
        <f>IF(AND($AL$4=$AG$3),AG13,AH17)</f>
        <v>18000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39100</v>
      </c>
      <c r="AH19" s="3">
        <f>IF(AND(AK13&gt;=8),"",IF(AND($AM$4=$AG$3),AG13,ROUNDUP(ROUND(AH18*1.03,),-1)))</f>
        <v>18540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39100</v>
      </c>
      <c r="AH20" s="39">
        <f>IF(AND($AN$4=$AG$3),AG13,AH19)</f>
        <v>18540</v>
      </c>
    </row>
    <row r="21" spans="1:34" ht="19.2" thickTop="1" thickBot="1" x14ac:dyDescent="0.35">
      <c r="A21" s="152" t="s">
        <v>24</v>
      </c>
      <c r="B21" s="153"/>
      <c r="C21" s="44">
        <f t="shared" ref="C21:R21" si="12">IF(AND($W$4=""),"",SUM(C10:C20))</f>
        <v>336719.3548387097</v>
      </c>
      <c r="D21" s="44">
        <f t="shared" si="12"/>
        <v>14642</v>
      </c>
      <c r="E21" s="44">
        <f t="shared" si="12"/>
        <v>351361.3548387097</v>
      </c>
      <c r="F21" s="59">
        <f t="shared" si="12"/>
        <v>159555.48387096776</v>
      </c>
      <c r="G21" s="59">
        <f t="shared" si="12"/>
        <v>218665</v>
      </c>
      <c r="H21" s="59">
        <f t="shared" si="12"/>
        <v>378220.48387096776</v>
      </c>
      <c r="I21" s="59">
        <f t="shared" si="12"/>
        <v>177163.87096774194</v>
      </c>
      <c r="J21" s="59">
        <f t="shared" si="12"/>
        <v>-204023</v>
      </c>
      <c r="K21" s="59">
        <f t="shared" si="12"/>
        <v>-26859.129032258068</v>
      </c>
      <c r="L21" s="59">
        <f t="shared" si="12"/>
        <v>53149</v>
      </c>
      <c r="M21" s="59">
        <f t="shared" si="12"/>
        <v>-61208</v>
      </c>
      <c r="N21" s="59">
        <f t="shared" si="12"/>
        <v>-8058</v>
      </c>
      <c r="O21" s="59">
        <f t="shared" si="12"/>
        <v>-808</v>
      </c>
      <c r="P21" s="59">
        <f t="shared" si="12"/>
        <v>-726</v>
      </c>
      <c r="Q21" s="59">
        <f t="shared" si="12"/>
        <v>-1534</v>
      </c>
      <c r="R21" s="60">
        <f t="shared" si="12"/>
        <v>-6524</v>
      </c>
      <c r="S21" s="154"/>
      <c r="T21" s="155"/>
      <c r="AD21" s="1">
        <v>9</v>
      </c>
      <c r="AF21" s="3">
        <f>IF(AND($AO$4=$AG$3),AE13,AF20)</f>
        <v>39100</v>
      </c>
      <c r="AH21" s="40">
        <f>IF(AND($AO$4=$AG$3),AG13,AH20)</f>
        <v>18540</v>
      </c>
    </row>
    <row r="22" spans="1:34" ht="18.600000000000001" thickTop="1" thickBot="1" x14ac:dyDescent="0.35">
      <c r="A22" s="89"/>
      <c r="B22" s="71" t="s">
        <v>60</v>
      </c>
      <c r="C22" s="161">
        <f>Master!G16</f>
        <v>42743</v>
      </c>
      <c r="D22" s="161"/>
      <c r="E22" s="162" t="s">
        <v>72</v>
      </c>
      <c r="F22" s="162"/>
      <c r="G22" s="162"/>
      <c r="H22" s="162"/>
      <c r="I22" s="162"/>
      <c r="J22" s="162"/>
      <c r="K22" s="163">
        <f>IF(AND(W4=""),"",IF(AND(AB4=$AA$7),R21,O21))</f>
        <v>-6524</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-8058</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-808</v>
      </c>
      <c r="Q24" s="158"/>
      <c r="R24" s="166" t="str">
        <f>IF(AND($W$4=""),"",Z17)</f>
        <v>( Rs.   SIX  THOUSAND  FIVE  HUNDRED  TWENTY  FOUR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-726</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-6524</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nGHlXhV7lTJVrwGmsRFRohP/w/bAI3Crtq2OGHfiulXfWi8G84zozIfhseqffBG0absU4DlGg7lr5vMzn1/zAQ==" saltValue="bHDVcVuTzIOdZuOxqHbBcg=="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P30"/>
  <sheetViews>
    <sheetView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NAME9</v>
      </c>
      <c r="E4" s="151"/>
      <c r="F4" s="151"/>
      <c r="G4" s="151"/>
      <c r="H4" s="151"/>
      <c r="I4" s="78" t="s">
        <v>93</v>
      </c>
      <c r="J4" s="151" t="str">
        <f>IF(ISNA(VLOOKUP($W$4,Master!A$9:AP$78,3,FALSE)),"",VLOOKUP($W$4,Master!A$9:AP$78,3,FALSE))</f>
        <v>TEACHER9</v>
      </c>
      <c r="K4" s="151"/>
      <c r="L4" s="151"/>
      <c r="M4" s="148" t="s">
        <v>94</v>
      </c>
      <c r="N4" s="148"/>
      <c r="O4" s="149">
        <f>IF(ISNA(VLOOKUP($W$4,Master!A$9:AP$78,4,FALSE)),"",VLOOKUP($W$4,Master!A$9:AP$78,4,FALSE))</f>
        <v>9</v>
      </c>
      <c r="P4" s="149"/>
      <c r="Q4" s="149"/>
      <c r="R4" s="149"/>
      <c r="S4" s="149"/>
      <c r="T4" s="150"/>
      <c r="U4" s="142" t="s">
        <v>61</v>
      </c>
      <c r="V4" s="142"/>
      <c r="W4" s="73">
        <v>9</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19000</v>
      </c>
      <c r="AF4" s="1">
        <f>IF(ISNA(VLOOKUP($W$4,Master!A$9:AP$78,10,FALSE)),"",VLOOKUP($W$4,Master!A$9:AP$78,10,FALSE))</f>
        <v>39000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42744</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42744</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28935.483870967742</v>
      </c>
      <c r="D10" s="58">
        <f t="shared" ref="D10:D15" si="0">IF(AND($W$4=""),"",IF(AND(C10=""),"",IF(AND($AC$4=$Z$7),"",ROUND((C10*4%),0))))</f>
        <v>1157</v>
      </c>
      <c r="E10" s="58">
        <f t="shared" ref="E10:E20" si="1">IF(AND($W$4=""),"",IF(AND(C10=""),"",SUM(C10:D10)))</f>
        <v>30092.483870967742</v>
      </c>
      <c r="F10" s="57">
        <f>IF(AND($W$4=""),"",IF(AND(AH13=""),"",IF(AND(AJ$13&gt;0,AK$13=1),AH13/31*AL$13,AH13)))</f>
        <v>14096.774193548386</v>
      </c>
      <c r="G10" s="58">
        <f t="shared" ref="G10:G15" si="2">IF(AND($W$4=""),"",IF(AND(C10=""),"",IF(AND($AC$4=$Z$7),"",ROUND((F10*136%),0))))</f>
        <v>19172</v>
      </c>
      <c r="H10" s="58">
        <f t="shared" ref="H10:H20" si="3">IF(AND($W$4=""),"",IF(AND(F10=""),"",SUM(F10:G10)))</f>
        <v>33268.774193548386</v>
      </c>
      <c r="I10" s="57">
        <f>IF(AND(C10=""),"",IF(AND(F10=""),"",C10-F10))</f>
        <v>14838.709677419356</v>
      </c>
      <c r="J10" s="57">
        <f>IF(AND(D10=""),"",IF(AND(G10=""),"",D10-G10))</f>
        <v>-18015</v>
      </c>
      <c r="K10" s="57">
        <f t="shared" ref="K10:K20" si="4">IF(AND($W$4=""),"",IF(AND(I10=""),"",SUM(I10:J10)))</f>
        <v>-3176.290322580644</v>
      </c>
      <c r="L10" s="57">
        <f t="shared" ref="L10:L18" si="5">IF(AND($U$4=""),"",IF(AND(K10=""),"",ROUND(I10*30%,0)))</f>
        <v>4452</v>
      </c>
      <c r="M10" s="57">
        <f t="shared" ref="M10:N18" si="6">IF(AND($U$4=""),"",IF(AND(J10=""),"",ROUND(J10*30%,0)))</f>
        <v>-5405</v>
      </c>
      <c r="N10" s="57">
        <f t="shared" si="6"/>
        <v>-953</v>
      </c>
      <c r="O10" s="57">
        <f>IF(AND(C10=""),"",IF(AND(K10=""),"",IF(AND($AB$4=$AA$6),N10-ROUND(((N10)*10%),0),ROUND(((N10)*10%),0))))</f>
        <v>-95</v>
      </c>
      <c r="P10" s="57">
        <f>IF(AND(C10=""),"",IF(AND(C10=0),"",IF(AND(K10=""),"",IF(AND($AB$4=$AA$6),ROUND(((N10)*10%),0),ROUND(((N10-O10)*$AD$4%),0)))))</f>
        <v>-86</v>
      </c>
      <c r="Q10" s="58">
        <f>IF(AND(K10=""),"",IF(AND(O10=""),"",IF(AND(P10=""),"",SUM(O10+P10))))</f>
        <v>-181</v>
      </c>
      <c r="R10" s="52">
        <f>IF(AND(K10=""),"",IF(AND(C10=0),"",IF(AND(Q10=""),N10,N10-Q10)))</f>
        <v>-772</v>
      </c>
      <c r="S10" s="140"/>
      <c r="T10" s="141"/>
      <c r="X10" s="1" t="str">
        <f>IF(AND($AB$4=$AA$6),"CREDIT IN GPF",IF(AND($AB$4=$AA$7),"NPS Ded.",""))</f>
        <v>NPS Ded.</v>
      </c>
      <c r="AC10" s="5"/>
      <c r="AN10" s="1">
        <f>IF(AND(C10=""),"",IF(AND(C10=0),"",IF(AND(K10=""),"",ROUND(((N10-O10)*$AD$4%),0))))</f>
        <v>-86</v>
      </c>
    </row>
    <row r="11" spans="1:42" ht="18" customHeight="1" x14ac:dyDescent="0.3">
      <c r="A11" s="88">
        <v>2</v>
      </c>
      <c r="B11" s="66" t="s">
        <v>16</v>
      </c>
      <c r="C11" s="57">
        <f>IF(AND($W$4=""),"",IF(AND(AF14=""),"",IF(AND(AJ$13&gt;0,AK$13=2),AF14/28*AL$13,AF14)))</f>
        <v>39000</v>
      </c>
      <c r="D11" s="43">
        <f t="shared" si="0"/>
        <v>1560</v>
      </c>
      <c r="E11" s="58">
        <f t="shared" si="1"/>
        <v>40560</v>
      </c>
      <c r="F11" s="57">
        <f>IF(AND($W$4=""),"",IF(AND(AH14=""),"",IF(AND(AJ$13&gt;0,AK$13=2),AH14/28*AL$13,AH14)))</f>
        <v>19000</v>
      </c>
      <c r="G11" s="43">
        <f t="shared" si="2"/>
        <v>25840</v>
      </c>
      <c r="H11" s="58">
        <f t="shared" si="3"/>
        <v>44840</v>
      </c>
      <c r="I11" s="57">
        <f t="shared" ref="I11:J20" si="7">IF(AND(C11=""),"",IF(AND(F11=""),"",C11-F11))</f>
        <v>20000</v>
      </c>
      <c r="J11" s="57">
        <f t="shared" si="7"/>
        <v>-24280</v>
      </c>
      <c r="K11" s="57">
        <f t="shared" si="4"/>
        <v>-4280</v>
      </c>
      <c r="L11" s="57">
        <f t="shared" si="5"/>
        <v>6000</v>
      </c>
      <c r="M11" s="57">
        <f t="shared" si="6"/>
        <v>-7284</v>
      </c>
      <c r="N11" s="57">
        <f t="shared" si="6"/>
        <v>-1284</v>
      </c>
      <c r="O11" s="57">
        <f t="shared" ref="O11:O18" si="8">IF(AND(C11=""),"",IF(AND(K11=""),"",IF(AND($AB$4=$AA$6),N11-ROUND(((N11)*10%),0),ROUND(((N11)*10%),0))))</f>
        <v>-128</v>
      </c>
      <c r="P11" s="57">
        <f t="shared" ref="P11:P18" si="9">IF(AND(C11=""),"",IF(AND(C11=0),"",IF(AND(K11=""),"",IF(AND($AB$4=$AA$6),ROUND(((N11)*10%),0),ROUND(((N11-O11)*$AD$4%),0)))))</f>
        <v>-116</v>
      </c>
      <c r="Q11" s="58">
        <f t="shared" ref="Q11:Q18" si="10">IF(AND(K11=""),"",IF(AND(O11=""),"",IF(AND(P11=""),"",SUM(O11+P11))))</f>
        <v>-244</v>
      </c>
      <c r="R11" s="52">
        <f t="shared" ref="R11:R18" si="11">IF(AND(K11=""),"",IF(AND(C11=0),"",IF(AND(Q11=""),N11,N11-Q11)))</f>
        <v>-1040</v>
      </c>
      <c r="S11" s="140"/>
      <c r="T11" s="141"/>
      <c r="AC11" s="5"/>
    </row>
    <row r="12" spans="1:42" ht="18" customHeight="1" x14ac:dyDescent="0.3">
      <c r="A12" s="88">
        <v>3</v>
      </c>
      <c r="B12" s="66" t="s">
        <v>17</v>
      </c>
      <c r="C12" s="57">
        <f>IF(AND($W$4=""),"",IF(AND(AF15=""),"",IF(AND(AJ$13&gt;0,AK$13=3),AF15/31*AL$13,AF15)))</f>
        <v>39000</v>
      </c>
      <c r="D12" s="43">
        <f t="shared" si="0"/>
        <v>1560</v>
      </c>
      <c r="E12" s="58">
        <f t="shared" si="1"/>
        <v>40560</v>
      </c>
      <c r="F12" s="57">
        <f>IF(AND($W$4=""),"",IF(AND(AH15=""),"",IF(AND(AJ$13&gt;0,AK$13=3),AH15/31*AL$13,AH15)))</f>
        <v>19000</v>
      </c>
      <c r="G12" s="43">
        <f t="shared" si="2"/>
        <v>25840</v>
      </c>
      <c r="H12" s="58">
        <f t="shared" si="3"/>
        <v>44840</v>
      </c>
      <c r="I12" s="57">
        <f t="shared" si="7"/>
        <v>20000</v>
      </c>
      <c r="J12" s="57">
        <f t="shared" si="7"/>
        <v>-24280</v>
      </c>
      <c r="K12" s="57">
        <f t="shared" si="4"/>
        <v>-4280</v>
      </c>
      <c r="L12" s="57">
        <f t="shared" si="5"/>
        <v>6000</v>
      </c>
      <c r="M12" s="57">
        <f t="shared" si="6"/>
        <v>-7284</v>
      </c>
      <c r="N12" s="57">
        <f t="shared" si="6"/>
        <v>-1284</v>
      </c>
      <c r="O12" s="57">
        <f t="shared" si="8"/>
        <v>-128</v>
      </c>
      <c r="P12" s="57">
        <f t="shared" si="9"/>
        <v>-116</v>
      </c>
      <c r="Q12" s="58">
        <f t="shared" si="10"/>
        <v>-244</v>
      </c>
      <c r="R12" s="52">
        <f t="shared" si="11"/>
        <v>-1040</v>
      </c>
      <c r="S12" s="140"/>
      <c r="T12" s="141"/>
      <c r="AA12" s="2"/>
      <c r="AC12" s="5"/>
    </row>
    <row r="13" spans="1:42" ht="18" customHeight="1" x14ac:dyDescent="0.3">
      <c r="A13" s="88">
        <v>4</v>
      </c>
      <c r="B13" s="66" t="s">
        <v>18</v>
      </c>
      <c r="C13" s="57">
        <f>IF(AND($W$4=""),"",IF(AND(AF16=""),"",IF(AND(AJ$13&gt;0,AK$13=4),AF16/30*AL$13,AF16)))</f>
        <v>39000</v>
      </c>
      <c r="D13" s="43">
        <f t="shared" si="0"/>
        <v>1560</v>
      </c>
      <c r="E13" s="58">
        <f t="shared" si="1"/>
        <v>40560</v>
      </c>
      <c r="F13" s="57">
        <f>IF(AND($W$4=""),"",IF(AND(AH16=""),"",IF(AND(AJ$13&gt;0,AK$13=4),AH16/30*AL$13,AH16)))</f>
        <v>19000</v>
      </c>
      <c r="G13" s="43">
        <f t="shared" si="2"/>
        <v>25840</v>
      </c>
      <c r="H13" s="58">
        <f t="shared" si="3"/>
        <v>44840</v>
      </c>
      <c r="I13" s="42">
        <f t="shared" si="7"/>
        <v>20000</v>
      </c>
      <c r="J13" s="42">
        <f t="shared" si="7"/>
        <v>-24280</v>
      </c>
      <c r="K13" s="42">
        <f t="shared" si="4"/>
        <v>-4280</v>
      </c>
      <c r="L13" s="57">
        <f t="shared" si="5"/>
        <v>6000</v>
      </c>
      <c r="M13" s="57">
        <f t="shared" si="6"/>
        <v>-7284</v>
      </c>
      <c r="N13" s="57">
        <f t="shared" si="6"/>
        <v>-1284</v>
      </c>
      <c r="O13" s="57">
        <f t="shared" si="8"/>
        <v>-128</v>
      </c>
      <c r="P13" s="57">
        <f t="shared" si="9"/>
        <v>-116</v>
      </c>
      <c r="Q13" s="58">
        <f t="shared" si="10"/>
        <v>-244</v>
      </c>
      <c r="R13" s="52">
        <f t="shared" si="11"/>
        <v>-1040</v>
      </c>
      <c r="S13" s="140"/>
      <c r="T13" s="141"/>
      <c r="AD13" s="1">
        <v>1</v>
      </c>
      <c r="AE13" s="2">
        <f>IF(ISNA(VLOOKUP($W$4,Master!A$9:AP$78,10,FALSE)),"",VLOOKUP($W$4,Master!A$9:AP$78,10,FALSE))</f>
        <v>39000</v>
      </c>
      <c r="AF13" s="3">
        <f>IF(AND($AG$4=$AG$2),"",IF(AND($AG$4=$AG$3),AE13,""))</f>
        <v>39000</v>
      </c>
      <c r="AG13" s="1">
        <f>IF(ISNA(VLOOKUP($W$4,Master!A$9:AP$78,9,FALSE)),"",VLOOKUP($W$4,Master!A$9:AP$78,9,FALSE))</f>
        <v>19000</v>
      </c>
      <c r="AH13" s="3">
        <f>IF(AND($AG$4=$AG$2),"",IF(AND($AG$4=$AG$3),AG13,""))</f>
        <v>19000</v>
      </c>
      <c r="AI13" s="56">
        <f>IF(ISNA(VLOOKUP($W$4,Master!A$9:AP$78,7,FALSE)),"",VLOOKUP($W$4,Master!A$9:AP$78,7,FALSE))</f>
        <v>42744</v>
      </c>
      <c r="AJ13" s="1">
        <f>DAY(AI13)</f>
        <v>9</v>
      </c>
      <c r="AK13" s="1">
        <f>MONTH(AI13)</f>
        <v>1</v>
      </c>
      <c r="AL13" s="1">
        <f>IF(AND(AK13=1),31-AJ13,IF(AND(AK13=2),28-AJ13,IF(AND(AK13=3),31-AJ13,IF(AND(AK13=4),30-AJ13,IF(AND(AK13=5),31-AJ13,IF(AND(AK13=6),30-AJ13,IF(AND(AK13=7),31-AJ13,IF(AND(AK13=8),31-AJ13,IF(AND(AK13=9),30-AJ13,"")))))))))+1</f>
        <v>23</v>
      </c>
    </row>
    <row r="14" spans="1:42" ht="18" customHeight="1" x14ac:dyDescent="0.3">
      <c r="A14" s="88">
        <v>5</v>
      </c>
      <c r="B14" s="66" t="s">
        <v>19</v>
      </c>
      <c r="C14" s="57">
        <f>IF(AND($W$4=""),"",IF(AND(AF17=""),"",IF(AND(AJ$13&gt;0,AK$13=5),AF17/31*AL$13,AF17)))</f>
        <v>39000</v>
      </c>
      <c r="D14" s="43">
        <f t="shared" si="0"/>
        <v>1560</v>
      </c>
      <c r="E14" s="58">
        <f t="shared" si="1"/>
        <v>40560</v>
      </c>
      <c r="F14" s="57">
        <f>IF(AND($W$4=""),"",IF(AND(AH17=""),"",IF(AND(AJ$13&gt;0,AK$13=5),AH17/31*AL$13,AH17)))</f>
        <v>19000</v>
      </c>
      <c r="G14" s="43">
        <f t="shared" si="2"/>
        <v>25840</v>
      </c>
      <c r="H14" s="58">
        <f t="shared" si="3"/>
        <v>44840</v>
      </c>
      <c r="I14" s="42">
        <f t="shared" si="7"/>
        <v>20000</v>
      </c>
      <c r="J14" s="42">
        <f t="shared" si="7"/>
        <v>-24280</v>
      </c>
      <c r="K14" s="42">
        <f t="shared" si="4"/>
        <v>-4280</v>
      </c>
      <c r="L14" s="57">
        <f t="shared" si="5"/>
        <v>6000</v>
      </c>
      <c r="M14" s="57">
        <f t="shared" si="6"/>
        <v>-7284</v>
      </c>
      <c r="N14" s="57">
        <f t="shared" si="6"/>
        <v>-1284</v>
      </c>
      <c r="O14" s="57">
        <f t="shared" si="8"/>
        <v>-128</v>
      </c>
      <c r="P14" s="57">
        <f t="shared" si="9"/>
        <v>-116</v>
      </c>
      <c r="Q14" s="58">
        <f t="shared" si="10"/>
        <v>-244</v>
      </c>
      <c r="R14" s="52">
        <f t="shared" si="11"/>
        <v>-1040</v>
      </c>
      <c r="S14" s="140"/>
      <c r="T14" s="141"/>
      <c r="AA14" s="2"/>
      <c r="AD14" s="1">
        <v>2</v>
      </c>
      <c r="AF14" s="3">
        <f>IF(AND($AH$4=$AG$3),AE13,AF13)</f>
        <v>39000</v>
      </c>
      <c r="AH14" s="3">
        <f>IF(AND($AH$4=$AG$3),AG13,AH13)</f>
        <v>19000</v>
      </c>
    </row>
    <row r="15" spans="1:42" ht="18" customHeight="1" x14ac:dyDescent="0.3">
      <c r="A15" s="88">
        <v>6</v>
      </c>
      <c r="B15" s="66" t="s">
        <v>20</v>
      </c>
      <c r="C15" s="57">
        <f>IF(AND($W$4=""),"",IF(AND(AF18=""),"",IF(AND(AJ$13&gt;0,AK$13=6),AF18/30*AL$13,AF18)))</f>
        <v>39000</v>
      </c>
      <c r="D15" s="43">
        <f t="shared" si="0"/>
        <v>1560</v>
      </c>
      <c r="E15" s="58">
        <f t="shared" si="1"/>
        <v>40560</v>
      </c>
      <c r="F15" s="57">
        <f>IF(AND($W$4=""),"",IF(AND(AH18=""),"",IF(AND(AJ$13&gt;0,AK$13=6),AH18/30*AL$13,AH18)))</f>
        <v>19000</v>
      </c>
      <c r="G15" s="43">
        <f t="shared" si="2"/>
        <v>25840</v>
      </c>
      <c r="H15" s="58">
        <f t="shared" si="3"/>
        <v>44840</v>
      </c>
      <c r="I15" s="42">
        <f t="shared" si="7"/>
        <v>20000</v>
      </c>
      <c r="J15" s="42">
        <f t="shared" si="7"/>
        <v>-24280</v>
      </c>
      <c r="K15" s="42">
        <f t="shared" si="4"/>
        <v>-4280</v>
      </c>
      <c r="L15" s="57">
        <f t="shared" si="5"/>
        <v>6000</v>
      </c>
      <c r="M15" s="57">
        <f t="shared" si="6"/>
        <v>-7284</v>
      </c>
      <c r="N15" s="57">
        <f t="shared" si="6"/>
        <v>-1284</v>
      </c>
      <c r="O15" s="57">
        <f t="shared" si="8"/>
        <v>-128</v>
      </c>
      <c r="P15" s="57">
        <f t="shared" si="9"/>
        <v>-116</v>
      </c>
      <c r="Q15" s="58">
        <f t="shared" si="10"/>
        <v>-244</v>
      </c>
      <c r="R15" s="52">
        <f t="shared" si="11"/>
        <v>-1040</v>
      </c>
      <c r="S15" s="140"/>
      <c r="T15" s="141"/>
      <c r="Y15" s="61">
        <f>IF(AND($W$4=""),"",IF(AND($AB$4=$AA$6),SUM(N10:N20),SUM(N10:N20)))</f>
        <v>-11480</v>
      </c>
      <c r="AD15" s="1">
        <v>3</v>
      </c>
      <c r="AF15" s="3">
        <f>IF(AND($AI$4=$AG$3),AE13,AF14)</f>
        <v>39000</v>
      </c>
      <c r="AH15" s="3">
        <f>IF(AND($AI$4=$AG$3),AG13,AH14)</f>
        <v>19000</v>
      </c>
    </row>
    <row r="16" spans="1:42" ht="18" customHeight="1" x14ac:dyDescent="0.3">
      <c r="A16" s="88">
        <v>7</v>
      </c>
      <c r="B16" s="66" t="s">
        <v>21</v>
      </c>
      <c r="C16" s="57">
        <f>IF(AND($W$4=""),"",IF(AND(AF19=""),"",IF(AND(AJ$13&gt;0,AK$13=7),AF19/31*AL$13,AF19)))</f>
        <v>40200</v>
      </c>
      <c r="D16" s="43">
        <f>IF(AND($W$4=""),"",IF(AND(C16=""),"",IF(AND($AC$4=$Z$7),"",ROUND((C16*5%),0))))</f>
        <v>2010</v>
      </c>
      <c r="E16" s="58">
        <f t="shared" si="1"/>
        <v>42210</v>
      </c>
      <c r="F16" s="57">
        <f>IF(AND($W$4=""),"",IF(AND(AH19=""),"",IF(AND(AJ$13&gt;0,AK$13=7),AH19/31*AL$13,AH19)))</f>
        <v>19570</v>
      </c>
      <c r="G16" s="43">
        <f>IF(AND($W$4=""),"",IF(AND(C16=""),"",IF(AND($AC$4=$Z$7),"",ROUND((F16*139%),0))))</f>
        <v>27202</v>
      </c>
      <c r="H16" s="58">
        <f t="shared" si="3"/>
        <v>46772</v>
      </c>
      <c r="I16" s="57">
        <f t="shared" si="7"/>
        <v>20630</v>
      </c>
      <c r="J16" s="57">
        <f t="shared" si="7"/>
        <v>-25192</v>
      </c>
      <c r="K16" s="57">
        <f t="shared" si="4"/>
        <v>-4562</v>
      </c>
      <c r="L16" s="57">
        <f t="shared" si="5"/>
        <v>6189</v>
      </c>
      <c r="M16" s="57">
        <f t="shared" si="6"/>
        <v>-7558</v>
      </c>
      <c r="N16" s="57">
        <f t="shared" si="6"/>
        <v>-1369</v>
      </c>
      <c r="O16" s="57">
        <f t="shared" si="8"/>
        <v>-137</v>
      </c>
      <c r="P16" s="57">
        <f t="shared" si="9"/>
        <v>-123</v>
      </c>
      <c r="Q16" s="58">
        <f t="shared" si="10"/>
        <v>-260</v>
      </c>
      <c r="R16" s="52">
        <f t="shared" si="11"/>
        <v>-1109</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ELEVEN  THOUSAND  FOUR  HUNDRED  EIGHTY  Only)</v>
      </c>
      <c r="AA16" s="2"/>
      <c r="AD16" s="1">
        <v>4</v>
      </c>
      <c r="AF16" s="3">
        <f>IF(AND($AJ$4=$AG$3),AE13,AF15)</f>
        <v>39000</v>
      </c>
      <c r="AH16" s="3">
        <f>IF(AND($AJ$4=$AG$3),AG13,AH15)</f>
        <v>19000</v>
      </c>
    </row>
    <row r="17" spans="1:34" ht="18" customHeight="1" x14ac:dyDescent="0.3">
      <c r="A17" s="88">
        <v>8</v>
      </c>
      <c r="B17" s="66" t="s">
        <v>22</v>
      </c>
      <c r="C17" s="57">
        <f>IF(AND($W$4=""),"",IF(AND(AF20=""),"",IF(AND(AJ$13&gt;0,AK$13=8),AF20/31*AL$13,AF20)))</f>
        <v>40200</v>
      </c>
      <c r="D17" s="43">
        <f>IF(AND($W$4=""),"",IF(AND(C17=""),"",IF(AND($AC$4=$Z$7),"",ROUND((C17*5%),0))))</f>
        <v>2010</v>
      </c>
      <c r="E17" s="58">
        <f t="shared" si="1"/>
        <v>42210</v>
      </c>
      <c r="F17" s="57">
        <f>IF(AND($W$4=""),"",IF(AND(AH20=""),"",IF(AND(AJ$13&gt;0,AK$13=8),AH20/31*AL$13,AH20)))</f>
        <v>19570</v>
      </c>
      <c r="G17" s="43">
        <f>IF(AND($W$4=""),"",IF(AND(C17=""),"",IF(AND($AC$4=$Z$7),"",ROUND((F17*139%),0))))</f>
        <v>27202</v>
      </c>
      <c r="H17" s="58">
        <f t="shared" si="3"/>
        <v>46772</v>
      </c>
      <c r="I17" s="57">
        <f t="shared" si="7"/>
        <v>20630</v>
      </c>
      <c r="J17" s="57">
        <f t="shared" si="7"/>
        <v>-25192</v>
      </c>
      <c r="K17" s="57">
        <f t="shared" si="4"/>
        <v>-4562</v>
      </c>
      <c r="L17" s="57">
        <f t="shared" si="5"/>
        <v>6189</v>
      </c>
      <c r="M17" s="57">
        <f t="shared" si="6"/>
        <v>-7558</v>
      </c>
      <c r="N17" s="57">
        <f t="shared" si="6"/>
        <v>-1369</v>
      </c>
      <c r="O17" s="57">
        <f t="shared" si="8"/>
        <v>-137</v>
      </c>
      <c r="P17" s="57">
        <f t="shared" si="9"/>
        <v>-123</v>
      </c>
      <c r="Q17" s="58">
        <f t="shared" si="10"/>
        <v>-260</v>
      </c>
      <c r="R17" s="52">
        <f t="shared" si="11"/>
        <v>-1109</v>
      </c>
      <c r="S17" s="140"/>
      <c r="T17" s="141"/>
      <c r="Y17" s="1">
        <f>IF(AND($W$4=""),"",K22)</f>
        <v>-9299</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NINE  THOUSAND  TWO  HUNDRED  NINETY  NINE  Only)</v>
      </c>
      <c r="AD17" s="1">
        <v>5</v>
      </c>
      <c r="AF17" s="3">
        <f>IF(AND($AK$4=$AG$3),AE13,AF16)</f>
        <v>39000</v>
      </c>
      <c r="AH17" s="3">
        <f>IF(AND($AK$4=$AG$3),AG13,AH16)</f>
        <v>19000</v>
      </c>
    </row>
    <row r="18" spans="1:34" ht="18" customHeight="1" x14ac:dyDescent="0.3">
      <c r="A18" s="88">
        <v>9</v>
      </c>
      <c r="B18" s="66" t="s">
        <v>23</v>
      </c>
      <c r="C18" s="57">
        <f>IF(AND($W$4=""),"",IF(AND(AF21=""),"",IF(AND(AJ$13&gt;0,AK$13=9),AF21/30*AL$13,AF21)))</f>
        <v>40200</v>
      </c>
      <c r="D18" s="43">
        <f>IF(AND($W$4=""),"",IF(AND(C18=""),"",IF(AND($AC$4=$Z$7),"",ROUND((C18*5%),0))))</f>
        <v>2010</v>
      </c>
      <c r="E18" s="58">
        <f t="shared" si="1"/>
        <v>42210</v>
      </c>
      <c r="F18" s="57">
        <f>IF(AND($W$4=""),"",IF(AND(AH21=""),"",IF(AND(AJ$13&gt;0,AK$13=9),AH21/30*AL$13,AH21)))</f>
        <v>19570</v>
      </c>
      <c r="G18" s="43">
        <f>IF(AND($W$4=""),"",IF(AND(C18=""),"",IF(AND($AC$4=$Z$7),"",ROUND((F18*139%),0))))</f>
        <v>27202</v>
      </c>
      <c r="H18" s="58">
        <f t="shared" si="3"/>
        <v>46772</v>
      </c>
      <c r="I18" s="42">
        <f t="shared" si="7"/>
        <v>20630</v>
      </c>
      <c r="J18" s="42">
        <f t="shared" si="7"/>
        <v>-25192</v>
      </c>
      <c r="K18" s="42">
        <f t="shared" si="4"/>
        <v>-4562</v>
      </c>
      <c r="L18" s="57">
        <f t="shared" si="5"/>
        <v>6189</v>
      </c>
      <c r="M18" s="57">
        <f t="shared" si="6"/>
        <v>-7558</v>
      </c>
      <c r="N18" s="57">
        <f t="shared" si="6"/>
        <v>-1369</v>
      </c>
      <c r="O18" s="57">
        <f t="shared" si="8"/>
        <v>-137</v>
      </c>
      <c r="P18" s="57">
        <f t="shared" si="9"/>
        <v>-123</v>
      </c>
      <c r="Q18" s="58">
        <f t="shared" si="10"/>
        <v>-260</v>
      </c>
      <c r="R18" s="52">
        <f t="shared" si="11"/>
        <v>-1109</v>
      </c>
      <c r="S18" s="140"/>
      <c r="T18" s="141"/>
      <c r="AA18" s="2"/>
      <c r="AD18" s="1">
        <v>6</v>
      </c>
      <c r="AF18" s="3">
        <f>IF(AND($AL$4=$AG$3),AE13,AF17)</f>
        <v>39000</v>
      </c>
      <c r="AH18" s="3">
        <f>IF(AND($AL$4=$AG$3),AG13,AH17)</f>
        <v>19000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40200</v>
      </c>
      <c r="AH19" s="3">
        <f>IF(AND(AK13&gt;=8),"",IF(AND($AM$4=$AG$3),AG13,ROUNDUP(ROUND(AH18*1.03,),-1)))</f>
        <v>19570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40200</v>
      </c>
      <c r="AH20" s="39">
        <f>IF(AND($AN$4=$AG$3),AG13,AH19)</f>
        <v>19570</v>
      </c>
    </row>
    <row r="21" spans="1:34" ht="19.2" thickTop="1" thickBot="1" x14ac:dyDescent="0.35">
      <c r="A21" s="152" t="s">
        <v>24</v>
      </c>
      <c r="B21" s="153"/>
      <c r="C21" s="44">
        <f t="shared" ref="C21:R21" si="12">IF(AND($W$4=""),"",SUM(C10:C20))</f>
        <v>344535.48387096776</v>
      </c>
      <c r="D21" s="44">
        <f t="shared" si="12"/>
        <v>14987</v>
      </c>
      <c r="E21" s="44">
        <f t="shared" si="12"/>
        <v>359522.48387096776</v>
      </c>
      <c r="F21" s="59">
        <f t="shared" si="12"/>
        <v>167806.77419354839</v>
      </c>
      <c r="G21" s="59">
        <f t="shared" si="12"/>
        <v>229978</v>
      </c>
      <c r="H21" s="59">
        <f t="shared" si="12"/>
        <v>397784.77419354836</v>
      </c>
      <c r="I21" s="59">
        <f t="shared" si="12"/>
        <v>176728.70967741936</v>
      </c>
      <c r="J21" s="59">
        <f t="shared" si="12"/>
        <v>-214991</v>
      </c>
      <c r="K21" s="59">
        <f t="shared" si="12"/>
        <v>-38262.290322580644</v>
      </c>
      <c r="L21" s="59">
        <f t="shared" si="12"/>
        <v>53019</v>
      </c>
      <c r="M21" s="59">
        <f t="shared" si="12"/>
        <v>-64499</v>
      </c>
      <c r="N21" s="59">
        <f t="shared" si="12"/>
        <v>-11480</v>
      </c>
      <c r="O21" s="59">
        <f t="shared" si="12"/>
        <v>-1146</v>
      </c>
      <c r="P21" s="59">
        <f t="shared" si="12"/>
        <v>-1035</v>
      </c>
      <c r="Q21" s="59">
        <f t="shared" si="12"/>
        <v>-2181</v>
      </c>
      <c r="R21" s="60">
        <f t="shared" si="12"/>
        <v>-9299</v>
      </c>
      <c r="S21" s="154"/>
      <c r="T21" s="155"/>
      <c r="AD21" s="1">
        <v>9</v>
      </c>
      <c r="AF21" s="3">
        <f>IF(AND($AO$4=$AG$3),AE13,AF20)</f>
        <v>40200</v>
      </c>
      <c r="AH21" s="40">
        <f>IF(AND($AO$4=$AG$3),AG13,AH20)</f>
        <v>19570</v>
      </c>
    </row>
    <row r="22" spans="1:34" ht="18.600000000000001" thickTop="1" thickBot="1" x14ac:dyDescent="0.35">
      <c r="A22" s="89"/>
      <c r="B22" s="71" t="s">
        <v>60</v>
      </c>
      <c r="C22" s="161">
        <f>Master!G17</f>
        <v>42744</v>
      </c>
      <c r="D22" s="161"/>
      <c r="E22" s="162" t="s">
        <v>72</v>
      </c>
      <c r="F22" s="162"/>
      <c r="G22" s="162"/>
      <c r="H22" s="162"/>
      <c r="I22" s="162"/>
      <c r="J22" s="162"/>
      <c r="K22" s="163">
        <f>IF(AND(W4=""),"",IF(AND(AB4=$AA$7),R21,O21))</f>
        <v>-9299</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-11480</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-1146</v>
      </c>
      <c r="Q24" s="158"/>
      <c r="R24" s="166" t="str">
        <f>IF(AND($W$4=""),"",Z17)</f>
        <v>( Rs.   NINE  THOUSAND  TWO  HUNDRED  NINETY  NINE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-1035</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-9299</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l2gqkUXruLYSyPjxzgLtjewLc0OKbgr+NZXV3I8hFIOrs4vgT9GNhYUATDkJzkyWkZJIj03fBqxFVz9E4KTxug==" saltValue="aJ9s55tah6aFe7Godv3n+A=="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AP30"/>
  <sheetViews>
    <sheetView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NAME10</v>
      </c>
      <c r="E4" s="151"/>
      <c r="F4" s="151"/>
      <c r="G4" s="151"/>
      <c r="H4" s="151"/>
      <c r="I4" s="78" t="s">
        <v>93</v>
      </c>
      <c r="J4" s="151" t="str">
        <f>IF(ISNA(VLOOKUP($W$4,Master!A$9:AP$78,3,FALSE)),"",VLOOKUP($W$4,Master!A$9:AP$78,3,FALSE))</f>
        <v>TEACHER10</v>
      </c>
      <c r="K4" s="151"/>
      <c r="L4" s="151"/>
      <c r="M4" s="148" t="s">
        <v>94</v>
      </c>
      <c r="N4" s="148"/>
      <c r="O4" s="149">
        <f>IF(ISNA(VLOOKUP($W$4,Master!A$9:AP$78,4,FALSE)),"",VLOOKUP($W$4,Master!A$9:AP$78,4,FALSE))</f>
        <v>10</v>
      </c>
      <c r="P4" s="149"/>
      <c r="Q4" s="149"/>
      <c r="R4" s="149"/>
      <c r="S4" s="149"/>
      <c r="T4" s="150"/>
      <c r="U4" s="142" t="s">
        <v>61</v>
      </c>
      <c r="V4" s="142"/>
      <c r="W4" s="73">
        <v>10</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20000</v>
      </c>
      <c r="AF4" s="1">
        <f>IF(ISNA(VLOOKUP($W$4,Master!A$9:AP$78,10,FALSE)),"",VLOOKUP($W$4,Master!A$9:AP$78,10,FALSE))</f>
        <v>40000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42745</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42745</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28387.096774193546</v>
      </c>
      <c r="D10" s="58">
        <f t="shared" ref="D10:D15" si="0">IF(AND($W$4=""),"",IF(AND(C10=""),"",IF(AND($AC$4=$Z$7),"",ROUND((C10*4%),0))))</f>
        <v>1135</v>
      </c>
      <c r="E10" s="58">
        <f t="shared" ref="E10:E20" si="1">IF(AND($W$4=""),"",IF(AND(C10=""),"",SUM(C10:D10)))</f>
        <v>29522.096774193546</v>
      </c>
      <c r="F10" s="57">
        <f>IF(AND($W$4=""),"",IF(AND(AH13=""),"",IF(AND(AJ$13&gt;0,AK$13=1),AH13/31*AL$13,AH13)))</f>
        <v>14193.548387096773</v>
      </c>
      <c r="G10" s="58">
        <f t="shared" ref="G10:G15" si="2">IF(AND($W$4=""),"",IF(AND(C10=""),"",IF(AND($AC$4=$Z$7),"",ROUND((F10*136%),0))))</f>
        <v>19303</v>
      </c>
      <c r="H10" s="58">
        <f t="shared" ref="H10:H20" si="3">IF(AND($W$4=""),"",IF(AND(F10=""),"",SUM(F10:G10)))</f>
        <v>33496.548387096773</v>
      </c>
      <c r="I10" s="57">
        <f>IF(AND(C10=""),"",IF(AND(F10=""),"",C10-F10))</f>
        <v>14193.548387096773</v>
      </c>
      <c r="J10" s="57">
        <f>IF(AND(D10=""),"",IF(AND(G10=""),"",D10-G10))</f>
        <v>-18168</v>
      </c>
      <c r="K10" s="57">
        <f t="shared" ref="K10:K20" si="4">IF(AND($W$4=""),"",IF(AND(I10=""),"",SUM(I10:J10)))</f>
        <v>-3974.4516129032272</v>
      </c>
      <c r="L10" s="57">
        <f t="shared" ref="L10:L18" si="5">IF(AND($U$4=""),"",IF(AND(K10=""),"",ROUND(I10*30%,0)))</f>
        <v>4258</v>
      </c>
      <c r="M10" s="57">
        <f t="shared" ref="M10:N18" si="6">IF(AND($U$4=""),"",IF(AND(J10=""),"",ROUND(J10*30%,0)))</f>
        <v>-5450</v>
      </c>
      <c r="N10" s="57">
        <f t="shared" si="6"/>
        <v>-1192</v>
      </c>
      <c r="O10" s="57">
        <f>IF(AND(C10=""),"",IF(AND(K10=""),"",IF(AND($AB$4=$AA$6),N10-ROUND(((N10)*10%),0),ROUND(((N10)*10%),0))))</f>
        <v>-119</v>
      </c>
      <c r="P10" s="57">
        <f>IF(AND(C10=""),"",IF(AND(C10=0),"",IF(AND(K10=""),"",IF(AND($AB$4=$AA$6),ROUND(((N10)*10%),0),ROUND(((N10-O10)*$AD$4%),0)))))</f>
        <v>-107</v>
      </c>
      <c r="Q10" s="58">
        <f>IF(AND(K10=""),"",IF(AND(O10=""),"",IF(AND(P10=""),"",SUM(O10+P10))))</f>
        <v>-226</v>
      </c>
      <c r="R10" s="52">
        <f>IF(AND(K10=""),"",IF(AND(C10=0),"",IF(AND(Q10=""),N10,N10-Q10)))</f>
        <v>-966</v>
      </c>
      <c r="S10" s="140"/>
      <c r="T10" s="141"/>
      <c r="X10" s="1" t="str">
        <f>IF(AND($AB$4=$AA$6),"CREDIT IN GPF",IF(AND($AB$4=$AA$7),"NPS Ded.",""))</f>
        <v>NPS Ded.</v>
      </c>
      <c r="AC10" s="5"/>
      <c r="AN10" s="1">
        <f>IF(AND(C10=""),"",IF(AND(C10=0),"",IF(AND(K10=""),"",ROUND(((N10-O10)*$AD$4%),0))))</f>
        <v>-107</v>
      </c>
    </row>
    <row r="11" spans="1:42" ht="18" customHeight="1" x14ac:dyDescent="0.3">
      <c r="A11" s="88">
        <v>2</v>
      </c>
      <c r="B11" s="66" t="s">
        <v>16</v>
      </c>
      <c r="C11" s="57">
        <f>IF(AND($W$4=""),"",IF(AND(AF14=""),"",IF(AND(AJ$13&gt;0,AK$13=2),AF14/28*AL$13,AF14)))</f>
        <v>40000</v>
      </c>
      <c r="D11" s="43">
        <f t="shared" si="0"/>
        <v>1600</v>
      </c>
      <c r="E11" s="58">
        <f t="shared" si="1"/>
        <v>41600</v>
      </c>
      <c r="F11" s="57">
        <f>IF(AND($W$4=""),"",IF(AND(AH14=""),"",IF(AND(AJ$13&gt;0,AK$13=2),AH14/28*AL$13,AH14)))</f>
        <v>20000</v>
      </c>
      <c r="G11" s="43">
        <f t="shared" si="2"/>
        <v>27200</v>
      </c>
      <c r="H11" s="58">
        <f t="shared" si="3"/>
        <v>47200</v>
      </c>
      <c r="I11" s="57">
        <f t="shared" ref="I11:J20" si="7">IF(AND(C11=""),"",IF(AND(F11=""),"",C11-F11))</f>
        <v>20000</v>
      </c>
      <c r="J11" s="57">
        <f t="shared" si="7"/>
        <v>-25600</v>
      </c>
      <c r="K11" s="57">
        <f t="shared" si="4"/>
        <v>-5600</v>
      </c>
      <c r="L11" s="57">
        <f t="shared" si="5"/>
        <v>6000</v>
      </c>
      <c r="M11" s="57">
        <f t="shared" si="6"/>
        <v>-7680</v>
      </c>
      <c r="N11" s="57">
        <f t="shared" si="6"/>
        <v>-1680</v>
      </c>
      <c r="O11" s="57">
        <f t="shared" ref="O11:O18" si="8">IF(AND(C11=""),"",IF(AND(K11=""),"",IF(AND($AB$4=$AA$6),N11-ROUND(((N11)*10%),0),ROUND(((N11)*10%),0))))</f>
        <v>-168</v>
      </c>
      <c r="P11" s="57">
        <f t="shared" ref="P11:P18" si="9">IF(AND(C11=""),"",IF(AND(C11=0),"",IF(AND(K11=""),"",IF(AND($AB$4=$AA$6),ROUND(((N11)*10%),0),ROUND(((N11-O11)*$AD$4%),0)))))</f>
        <v>-151</v>
      </c>
      <c r="Q11" s="58">
        <f t="shared" ref="Q11:Q18" si="10">IF(AND(K11=""),"",IF(AND(O11=""),"",IF(AND(P11=""),"",SUM(O11+P11))))</f>
        <v>-319</v>
      </c>
      <c r="R11" s="52">
        <f t="shared" ref="R11:R18" si="11">IF(AND(K11=""),"",IF(AND(C11=0),"",IF(AND(Q11=""),N11,N11-Q11)))</f>
        <v>-1361</v>
      </c>
      <c r="S11" s="140"/>
      <c r="T11" s="141"/>
      <c r="AC11" s="5"/>
    </row>
    <row r="12" spans="1:42" ht="18" customHeight="1" x14ac:dyDescent="0.3">
      <c r="A12" s="88">
        <v>3</v>
      </c>
      <c r="B12" s="66" t="s">
        <v>17</v>
      </c>
      <c r="C12" s="57">
        <f>IF(AND($W$4=""),"",IF(AND(AF15=""),"",IF(AND(AJ$13&gt;0,AK$13=3),AF15/31*AL$13,AF15)))</f>
        <v>40000</v>
      </c>
      <c r="D12" s="43">
        <f t="shared" si="0"/>
        <v>1600</v>
      </c>
      <c r="E12" s="58">
        <f t="shared" si="1"/>
        <v>41600</v>
      </c>
      <c r="F12" s="57">
        <f>IF(AND($W$4=""),"",IF(AND(AH15=""),"",IF(AND(AJ$13&gt;0,AK$13=3),AH15/31*AL$13,AH15)))</f>
        <v>20000</v>
      </c>
      <c r="G12" s="43">
        <f t="shared" si="2"/>
        <v>27200</v>
      </c>
      <c r="H12" s="58">
        <f t="shared" si="3"/>
        <v>47200</v>
      </c>
      <c r="I12" s="57">
        <f t="shared" si="7"/>
        <v>20000</v>
      </c>
      <c r="J12" s="57">
        <f t="shared" si="7"/>
        <v>-25600</v>
      </c>
      <c r="K12" s="57">
        <f t="shared" si="4"/>
        <v>-5600</v>
      </c>
      <c r="L12" s="57">
        <f t="shared" si="5"/>
        <v>6000</v>
      </c>
      <c r="M12" s="57">
        <f t="shared" si="6"/>
        <v>-7680</v>
      </c>
      <c r="N12" s="57">
        <f t="shared" si="6"/>
        <v>-1680</v>
      </c>
      <c r="O12" s="57">
        <f t="shared" si="8"/>
        <v>-168</v>
      </c>
      <c r="P12" s="57">
        <f t="shared" si="9"/>
        <v>-151</v>
      </c>
      <c r="Q12" s="58">
        <f t="shared" si="10"/>
        <v>-319</v>
      </c>
      <c r="R12" s="52">
        <f t="shared" si="11"/>
        <v>-1361</v>
      </c>
      <c r="S12" s="140"/>
      <c r="T12" s="141"/>
      <c r="AA12" s="2"/>
      <c r="AC12" s="5"/>
    </row>
    <row r="13" spans="1:42" ht="18" customHeight="1" x14ac:dyDescent="0.3">
      <c r="A13" s="88">
        <v>4</v>
      </c>
      <c r="B13" s="66" t="s">
        <v>18</v>
      </c>
      <c r="C13" s="57">
        <f>IF(AND($W$4=""),"",IF(AND(AF16=""),"",IF(AND(AJ$13&gt;0,AK$13=4),AF16/30*AL$13,AF16)))</f>
        <v>40000</v>
      </c>
      <c r="D13" s="43">
        <f t="shared" si="0"/>
        <v>1600</v>
      </c>
      <c r="E13" s="58">
        <f t="shared" si="1"/>
        <v>41600</v>
      </c>
      <c r="F13" s="57">
        <f>IF(AND($W$4=""),"",IF(AND(AH16=""),"",IF(AND(AJ$13&gt;0,AK$13=4),AH16/30*AL$13,AH16)))</f>
        <v>20000</v>
      </c>
      <c r="G13" s="43">
        <f t="shared" si="2"/>
        <v>27200</v>
      </c>
      <c r="H13" s="58">
        <f t="shared" si="3"/>
        <v>47200</v>
      </c>
      <c r="I13" s="42">
        <f t="shared" si="7"/>
        <v>20000</v>
      </c>
      <c r="J13" s="42">
        <f t="shared" si="7"/>
        <v>-25600</v>
      </c>
      <c r="K13" s="42">
        <f t="shared" si="4"/>
        <v>-5600</v>
      </c>
      <c r="L13" s="57">
        <f t="shared" si="5"/>
        <v>6000</v>
      </c>
      <c r="M13" s="57">
        <f t="shared" si="6"/>
        <v>-7680</v>
      </c>
      <c r="N13" s="57">
        <f t="shared" si="6"/>
        <v>-1680</v>
      </c>
      <c r="O13" s="57">
        <f t="shared" si="8"/>
        <v>-168</v>
      </c>
      <c r="P13" s="57">
        <f t="shared" si="9"/>
        <v>-151</v>
      </c>
      <c r="Q13" s="58">
        <f t="shared" si="10"/>
        <v>-319</v>
      </c>
      <c r="R13" s="52">
        <f t="shared" si="11"/>
        <v>-1361</v>
      </c>
      <c r="S13" s="140"/>
      <c r="T13" s="141"/>
      <c r="AD13" s="1">
        <v>1</v>
      </c>
      <c r="AE13" s="2">
        <f>IF(ISNA(VLOOKUP($W$4,Master!A$9:AP$78,10,FALSE)),"",VLOOKUP($W$4,Master!A$9:AP$78,10,FALSE))</f>
        <v>40000</v>
      </c>
      <c r="AF13" s="3">
        <f>IF(AND($AG$4=$AG$2),"",IF(AND($AG$4=$AG$3),AE13,""))</f>
        <v>40000</v>
      </c>
      <c r="AG13" s="1">
        <f>IF(ISNA(VLOOKUP($W$4,Master!A$9:AP$78,9,FALSE)),"",VLOOKUP($W$4,Master!A$9:AP$78,9,FALSE))</f>
        <v>20000</v>
      </c>
      <c r="AH13" s="3">
        <f>IF(AND($AG$4=$AG$2),"",IF(AND($AG$4=$AG$3),AG13,""))</f>
        <v>20000</v>
      </c>
      <c r="AI13" s="56">
        <f>IF(ISNA(VLOOKUP($W$4,Master!A$9:AP$78,7,FALSE)),"",VLOOKUP($W$4,Master!A$9:AP$78,7,FALSE))</f>
        <v>42745</v>
      </c>
      <c r="AJ13" s="1">
        <f>DAY(AI13)</f>
        <v>10</v>
      </c>
      <c r="AK13" s="1">
        <f>MONTH(AI13)</f>
        <v>1</v>
      </c>
      <c r="AL13" s="1">
        <f>IF(AND(AK13=1),31-AJ13,IF(AND(AK13=2),28-AJ13,IF(AND(AK13=3),31-AJ13,IF(AND(AK13=4),30-AJ13,IF(AND(AK13=5),31-AJ13,IF(AND(AK13=6),30-AJ13,IF(AND(AK13=7),31-AJ13,IF(AND(AK13=8),31-AJ13,IF(AND(AK13=9),30-AJ13,"")))))))))+1</f>
        <v>22</v>
      </c>
    </row>
    <row r="14" spans="1:42" ht="18" customHeight="1" x14ac:dyDescent="0.3">
      <c r="A14" s="88">
        <v>5</v>
      </c>
      <c r="B14" s="66" t="s">
        <v>19</v>
      </c>
      <c r="C14" s="57">
        <f>IF(AND($W$4=""),"",IF(AND(AF17=""),"",IF(AND(AJ$13&gt;0,AK$13=5),AF17/31*AL$13,AF17)))</f>
        <v>40000</v>
      </c>
      <c r="D14" s="43">
        <f t="shared" si="0"/>
        <v>1600</v>
      </c>
      <c r="E14" s="58">
        <f t="shared" si="1"/>
        <v>41600</v>
      </c>
      <c r="F14" s="57">
        <f>IF(AND($W$4=""),"",IF(AND(AH17=""),"",IF(AND(AJ$13&gt;0,AK$13=5),AH17/31*AL$13,AH17)))</f>
        <v>20000</v>
      </c>
      <c r="G14" s="43">
        <f t="shared" si="2"/>
        <v>27200</v>
      </c>
      <c r="H14" s="58">
        <f t="shared" si="3"/>
        <v>47200</v>
      </c>
      <c r="I14" s="42">
        <f t="shared" si="7"/>
        <v>20000</v>
      </c>
      <c r="J14" s="42">
        <f t="shared" si="7"/>
        <v>-25600</v>
      </c>
      <c r="K14" s="42">
        <f t="shared" si="4"/>
        <v>-5600</v>
      </c>
      <c r="L14" s="57">
        <f t="shared" si="5"/>
        <v>6000</v>
      </c>
      <c r="M14" s="57">
        <f t="shared" si="6"/>
        <v>-7680</v>
      </c>
      <c r="N14" s="57">
        <f t="shared" si="6"/>
        <v>-1680</v>
      </c>
      <c r="O14" s="57">
        <f t="shared" si="8"/>
        <v>-168</v>
      </c>
      <c r="P14" s="57">
        <f t="shared" si="9"/>
        <v>-151</v>
      </c>
      <c r="Q14" s="58">
        <f t="shared" si="10"/>
        <v>-319</v>
      </c>
      <c r="R14" s="52">
        <f t="shared" si="11"/>
        <v>-1361</v>
      </c>
      <c r="S14" s="140"/>
      <c r="T14" s="141"/>
      <c r="AA14" s="2"/>
      <c r="AD14" s="1">
        <v>2</v>
      </c>
      <c r="AF14" s="3">
        <f>IF(AND($AH$4=$AG$3),AE13,AF13)</f>
        <v>40000</v>
      </c>
      <c r="AH14" s="3">
        <f>IF(AND($AH$4=$AG$3),AG13,AH13)</f>
        <v>20000</v>
      </c>
    </row>
    <row r="15" spans="1:42" ht="18" customHeight="1" x14ac:dyDescent="0.3">
      <c r="A15" s="88">
        <v>6</v>
      </c>
      <c r="B15" s="66" t="s">
        <v>20</v>
      </c>
      <c r="C15" s="57">
        <f>IF(AND($W$4=""),"",IF(AND(AF18=""),"",IF(AND(AJ$13&gt;0,AK$13=6),AF18/30*AL$13,AF18)))</f>
        <v>40000</v>
      </c>
      <c r="D15" s="43">
        <f t="shared" si="0"/>
        <v>1600</v>
      </c>
      <c r="E15" s="58">
        <f t="shared" si="1"/>
        <v>41600</v>
      </c>
      <c r="F15" s="57">
        <f>IF(AND($W$4=""),"",IF(AND(AH18=""),"",IF(AND(AJ$13&gt;0,AK$13=6),AH18/30*AL$13,AH18)))</f>
        <v>20000</v>
      </c>
      <c r="G15" s="43">
        <f t="shared" si="2"/>
        <v>27200</v>
      </c>
      <c r="H15" s="58">
        <f t="shared" si="3"/>
        <v>47200</v>
      </c>
      <c r="I15" s="42">
        <f t="shared" si="7"/>
        <v>20000</v>
      </c>
      <c r="J15" s="42">
        <f t="shared" si="7"/>
        <v>-25600</v>
      </c>
      <c r="K15" s="42">
        <f t="shared" si="4"/>
        <v>-5600</v>
      </c>
      <c r="L15" s="57">
        <f t="shared" si="5"/>
        <v>6000</v>
      </c>
      <c r="M15" s="57">
        <f t="shared" si="6"/>
        <v>-7680</v>
      </c>
      <c r="N15" s="57">
        <f t="shared" si="6"/>
        <v>-1680</v>
      </c>
      <c r="O15" s="57">
        <f t="shared" si="8"/>
        <v>-168</v>
      </c>
      <c r="P15" s="57">
        <f t="shared" si="9"/>
        <v>-151</v>
      </c>
      <c r="Q15" s="58">
        <f t="shared" si="10"/>
        <v>-319</v>
      </c>
      <c r="R15" s="52">
        <f t="shared" si="11"/>
        <v>-1361</v>
      </c>
      <c r="S15" s="140"/>
      <c r="T15" s="141"/>
      <c r="Y15" s="61">
        <f>IF(AND($W$4=""),"",IF(AND($AB$4=$AA$6),SUM(N10:N20),SUM(N10:N20)))</f>
        <v>-14968</v>
      </c>
      <c r="AD15" s="1">
        <v>3</v>
      </c>
      <c r="AF15" s="3">
        <f>IF(AND($AI$4=$AG$3),AE13,AF14)</f>
        <v>40000</v>
      </c>
      <c r="AH15" s="3">
        <f>IF(AND($AI$4=$AG$3),AG13,AH14)</f>
        <v>20000</v>
      </c>
    </row>
    <row r="16" spans="1:42" ht="18" customHeight="1" x14ac:dyDescent="0.3">
      <c r="A16" s="88">
        <v>7</v>
      </c>
      <c r="B16" s="66" t="s">
        <v>21</v>
      </c>
      <c r="C16" s="57">
        <f>IF(AND($W$4=""),"",IF(AND(AF19=""),"",IF(AND(AJ$13&gt;0,AK$13=7),AF19/31*AL$13,AF19)))</f>
        <v>41200</v>
      </c>
      <c r="D16" s="43">
        <f>IF(AND($W$4=""),"",IF(AND(C16=""),"",IF(AND($AC$4=$Z$7),"",ROUND((C16*5%),0))))</f>
        <v>2060</v>
      </c>
      <c r="E16" s="58">
        <f t="shared" si="1"/>
        <v>43260</v>
      </c>
      <c r="F16" s="57">
        <f>IF(AND($W$4=""),"",IF(AND(AH19=""),"",IF(AND(AJ$13&gt;0,AK$13=7),AH19/31*AL$13,AH19)))</f>
        <v>20600</v>
      </c>
      <c r="G16" s="43">
        <f>IF(AND($W$4=""),"",IF(AND(C16=""),"",IF(AND($AC$4=$Z$7),"",ROUND((F16*139%),0))))</f>
        <v>28634</v>
      </c>
      <c r="H16" s="58">
        <f t="shared" si="3"/>
        <v>49234</v>
      </c>
      <c r="I16" s="57">
        <f t="shared" si="7"/>
        <v>20600</v>
      </c>
      <c r="J16" s="57">
        <f t="shared" si="7"/>
        <v>-26574</v>
      </c>
      <c r="K16" s="57">
        <f t="shared" si="4"/>
        <v>-5974</v>
      </c>
      <c r="L16" s="57">
        <f t="shared" si="5"/>
        <v>6180</v>
      </c>
      <c r="M16" s="57">
        <f t="shared" si="6"/>
        <v>-7972</v>
      </c>
      <c r="N16" s="57">
        <f t="shared" si="6"/>
        <v>-1792</v>
      </c>
      <c r="O16" s="57">
        <f t="shared" si="8"/>
        <v>-179</v>
      </c>
      <c r="P16" s="57">
        <f t="shared" si="9"/>
        <v>-161</v>
      </c>
      <c r="Q16" s="58">
        <f t="shared" si="10"/>
        <v>-340</v>
      </c>
      <c r="R16" s="52">
        <f t="shared" si="11"/>
        <v>-1452</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FOURTEEN  THOUSAND  NINE  HUNDRED  SIXTY  EIGHT  Only)</v>
      </c>
      <c r="AA16" s="2"/>
      <c r="AD16" s="1">
        <v>4</v>
      </c>
      <c r="AF16" s="3">
        <f>IF(AND($AJ$4=$AG$3),AE13,AF15)</f>
        <v>40000</v>
      </c>
      <c r="AH16" s="3">
        <f>IF(AND($AJ$4=$AG$3),AG13,AH15)</f>
        <v>20000</v>
      </c>
    </row>
    <row r="17" spans="1:34" ht="18" customHeight="1" x14ac:dyDescent="0.3">
      <c r="A17" s="88">
        <v>8</v>
      </c>
      <c r="B17" s="66" t="s">
        <v>22</v>
      </c>
      <c r="C17" s="57">
        <f>IF(AND($W$4=""),"",IF(AND(AF20=""),"",IF(AND(AJ$13&gt;0,AK$13=8),AF20/31*AL$13,AF20)))</f>
        <v>41200</v>
      </c>
      <c r="D17" s="43">
        <f>IF(AND($W$4=""),"",IF(AND(C17=""),"",IF(AND($AC$4=$Z$7),"",ROUND((C17*5%),0))))</f>
        <v>2060</v>
      </c>
      <c r="E17" s="58">
        <f t="shared" si="1"/>
        <v>43260</v>
      </c>
      <c r="F17" s="57">
        <f>IF(AND($W$4=""),"",IF(AND(AH20=""),"",IF(AND(AJ$13&gt;0,AK$13=8),AH20/31*AL$13,AH20)))</f>
        <v>20600</v>
      </c>
      <c r="G17" s="43">
        <f>IF(AND($W$4=""),"",IF(AND(C17=""),"",IF(AND($AC$4=$Z$7),"",ROUND((F17*139%),0))))</f>
        <v>28634</v>
      </c>
      <c r="H17" s="58">
        <f t="shared" si="3"/>
        <v>49234</v>
      </c>
      <c r="I17" s="57">
        <f t="shared" si="7"/>
        <v>20600</v>
      </c>
      <c r="J17" s="57">
        <f t="shared" si="7"/>
        <v>-26574</v>
      </c>
      <c r="K17" s="57">
        <f t="shared" si="4"/>
        <v>-5974</v>
      </c>
      <c r="L17" s="57">
        <f t="shared" si="5"/>
        <v>6180</v>
      </c>
      <c r="M17" s="57">
        <f t="shared" si="6"/>
        <v>-7972</v>
      </c>
      <c r="N17" s="57">
        <f t="shared" si="6"/>
        <v>-1792</v>
      </c>
      <c r="O17" s="57">
        <f t="shared" si="8"/>
        <v>-179</v>
      </c>
      <c r="P17" s="57">
        <f t="shared" si="9"/>
        <v>-161</v>
      </c>
      <c r="Q17" s="58">
        <f t="shared" si="10"/>
        <v>-340</v>
      </c>
      <c r="R17" s="52">
        <f t="shared" si="11"/>
        <v>-1452</v>
      </c>
      <c r="S17" s="140"/>
      <c r="T17" s="141"/>
      <c r="Y17" s="1">
        <f>IF(AND($W$4=""),"",K22)</f>
        <v>-12127</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TWELVE  THOUSAND  ONE  HUNDRED  TWENTY  SEVEN  Only)</v>
      </c>
      <c r="AD17" s="1">
        <v>5</v>
      </c>
      <c r="AF17" s="3">
        <f>IF(AND($AK$4=$AG$3),AE13,AF16)</f>
        <v>40000</v>
      </c>
      <c r="AH17" s="3">
        <f>IF(AND($AK$4=$AG$3),AG13,AH16)</f>
        <v>20000</v>
      </c>
    </row>
    <row r="18" spans="1:34" ht="18" customHeight="1" x14ac:dyDescent="0.3">
      <c r="A18" s="88">
        <v>9</v>
      </c>
      <c r="B18" s="66" t="s">
        <v>23</v>
      </c>
      <c r="C18" s="57">
        <f>IF(AND($W$4=""),"",IF(AND(AF21=""),"",IF(AND(AJ$13&gt;0,AK$13=9),AF21/30*AL$13,AF21)))</f>
        <v>41200</v>
      </c>
      <c r="D18" s="43">
        <f>IF(AND($W$4=""),"",IF(AND(C18=""),"",IF(AND($AC$4=$Z$7),"",ROUND((C18*5%),0))))</f>
        <v>2060</v>
      </c>
      <c r="E18" s="58">
        <f t="shared" si="1"/>
        <v>43260</v>
      </c>
      <c r="F18" s="57">
        <f>IF(AND($W$4=""),"",IF(AND(AH21=""),"",IF(AND(AJ$13&gt;0,AK$13=9),AH21/30*AL$13,AH21)))</f>
        <v>20600</v>
      </c>
      <c r="G18" s="43">
        <f>IF(AND($W$4=""),"",IF(AND(C18=""),"",IF(AND($AC$4=$Z$7),"",ROUND((F18*139%),0))))</f>
        <v>28634</v>
      </c>
      <c r="H18" s="58">
        <f t="shared" si="3"/>
        <v>49234</v>
      </c>
      <c r="I18" s="42">
        <f t="shared" si="7"/>
        <v>20600</v>
      </c>
      <c r="J18" s="42">
        <f t="shared" si="7"/>
        <v>-26574</v>
      </c>
      <c r="K18" s="42">
        <f t="shared" si="4"/>
        <v>-5974</v>
      </c>
      <c r="L18" s="57">
        <f t="shared" si="5"/>
        <v>6180</v>
      </c>
      <c r="M18" s="57">
        <f t="shared" si="6"/>
        <v>-7972</v>
      </c>
      <c r="N18" s="57">
        <f t="shared" si="6"/>
        <v>-1792</v>
      </c>
      <c r="O18" s="57">
        <f t="shared" si="8"/>
        <v>-179</v>
      </c>
      <c r="P18" s="57">
        <f t="shared" si="9"/>
        <v>-161</v>
      </c>
      <c r="Q18" s="58">
        <f t="shared" si="10"/>
        <v>-340</v>
      </c>
      <c r="R18" s="52">
        <f t="shared" si="11"/>
        <v>-1452</v>
      </c>
      <c r="S18" s="140"/>
      <c r="T18" s="141"/>
      <c r="AA18" s="2"/>
      <c r="AD18" s="1">
        <v>6</v>
      </c>
      <c r="AF18" s="3">
        <f>IF(AND($AL$4=$AG$3),AE13,AF17)</f>
        <v>40000</v>
      </c>
      <c r="AH18" s="3">
        <f>IF(AND($AL$4=$AG$3),AG13,AH17)</f>
        <v>20000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41200</v>
      </c>
      <c r="AH19" s="3">
        <f>IF(AND(AK13&gt;=8),"",IF(AND($AM$4=$AG$3),AG13,ROUNDUP(ROUND(AH18*1.03,),-1)))</f>
        <v>20600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41200</v>
      </c>
      <c r="AH20" s="39">
        <f>IF(AND($AN$4=$AG$3),AG13,AH19)</f>
        <v>20600</v>
      </c>
    </row>
    <row r="21" spans="1:34" ht="19.2" thickTop="1" thickBot="1" x14ac:dyDescent="0.35">
      <c r="A21" s="152" t="s">
        <v>24</v>
      </c>
      <c r="B21" s="153"/>
      <c r="C21" s="44">
        <f t="shared" ref="C21:R21" si="12">IF(AND($W$4=""),"",SUM(C10:C20))</f>
        <v>351987.09677419357</v>
      </c>
      <c r="D21" s="44">
        <f t="shared" si="12"/>
        <v>15315</v>
      </c>
      <c r="E21" s="44">
        <f t="shared" si="12"/>
        <v>367302.09677419357</v>
      </c>
      <c r="F21" s="59">
        <f t="shared" si="12"/>
        <v>175993.54838709679</v>
      </c>
      <c r="G21" s="59">
        <f t="shared" si="12"/>
        <v>241205</v>
      </c>
      <c r="H21" s="59">
        <f t="shared" si="12"/>
        <v>417198.54838709679</v>
      </c>
      <c r="I21" s="59">
        <f t="shared" si="12"/>
        <v>175993.54838709679</v>
      </c>
      <c r="J21" s="59">
        <f t="shared" si="12"/>
        <v>-225890</v>
      </c>
      <c r="K21" s="59">
        <f t="shared" si="12"/>
        <v>-49896.451612903227</v>
      </c>
      <c r="L21" s="59">
        <f t="shared" si="12"/>
        <v>52798</v>
      </c>
      <c r="M21" s="59">
        <f t="shared" si="12"/>
        <v>-67766</v>
      </c>
      <c r="N21" s="59">
        <f t="shared" si="12"/>
        <v>-14968</v>
      </c>
      <c r="O21" s="59">
        <f t="shared" si="12"/>
        <v>-1496</v>
      </c>
      <c r="P21" s="59">
        <f t="shared" si="12"/>
        <v>-1345</v>
      </c>
      <c r="Q21" s="59">
        <f t="shared" si="12"/>
        <v>-2841</v>
      </c>
      <c r="R21" s="60">
        <f t="shared" si="12"/>
        <v>-12127</v>
      </c>
      <c r="S21" s="154"/>
      <c r="T21" s="155"/>
      <c r="AD21" s="1">
        <v>9</v>
      </c>
      <c r="AF21" s="3">
        <f>IF(AND($AO$4=$AG$3),AE13,AF20)</f>
        <v>41200</v>
      </c>
      <c r="AH21" s="40">
        <f>IF(AND($AO$4=$AG$3),AG13,AH20)</f>
        <v>20600</v>
      </c>
    </row>
    <row r="22" spans="1:34" ht="18.600000000000001" thickTop="1" thickBot="1" x14ac:dyDescent="0.35">
      <c r="A22" s="89"/>
      <c r="B22" s="71" t="s">
        <v>60</v>
      </c>
      <c r="C22" s="161">
        <f>Master!G18</f>
        <v>42745</v>
      </c>
      <c r="D22" s="161"/>
      <c r="E22" s="162" t="s">
        <v>72</v>
      </c>
      <c r="F22" s="162"/>
      <c r="G22" s="162"/>
      <c r="H22" s="162"/>
      <c r="I22" s="162"/>
      <c r="J22" s="162"/>
      <c r="K22" s="163">
        <f>IF(AND(W4=""),"",IF(AND(AB4=$AA$7),R21,O21))</f>
        <v>-12127</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-14968</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-1496</v>
      </c>
      <c r="Q24" s="158"/>
      <c r="R24" s="166" t="str">
        <f>IF(AND($W$4=""),"",Z17)</f>
        <v>( Rs.   TWELVE  THOUSAND  ONE  HUNDRED  TWENTY  SEVEN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-1345</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-12127</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idq5RF9UOp1SzngfR+AbmCbgGJpXWCGR/lhV+IIXOfUoThnWBg3WcLxyum1PeISj3fk19A624pqxdIHyhueafw==" saltValue="oTveakHZ8zVgfCz5zp7DnA=="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AP30"/>
  <sheetViews>
    <sheetView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NAME11</v>
      </c>
      <c r="E4" s="151"/>
      <c r="F4" s="151"/>
      <c r="G4" s="151"/>
      <c r="H4" s="151"/>
      <c r="I4" s="78" t="s">
        <v>93</v>
      </c>
      <c r="J4" s="151" t="str">
        <f>IF(ISNA(VLOOKUP($W$4,Master!A$9:AP$78,3,FALSE)),"",VLOOKUP($W$4,Master!A$9:AP$78,3,FALSE))</f>
        <v>TEACHER11</v>
      </c>
      <c r="K4" s="151"/>
      <c r="L4" s="151"/>
      <c r="M4" s="148" t="s">
        <v>94</v>
      </c>
      <c r="N4" s="148"/>
      <c r="O4" s="149">
        <f>IF(ISNA(VLOOKUP($W$4,Master!A$9:AP$78,4,FALSE)),"",VLOOKUP($W$4,Master!A$9:AP$78,4,FALSE))</f>
        <v>11</v>
      </c>
      <c r="P4" s="149"/>
      <c r="Q4" s="149"/>
      <c r="R4" s="149"/>
      <c r="S4" s="149"/>
      <c r="T4" s="150"/>
      <c r="U4" s="142" t="s">
        <v>61</v>
      </c>
      <c r="V4" s="142"/>
      <c r="W4" s="73">
        <v>11</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21000</v>
      </c>
      <c r="AF4" s="1">
        <f>IF(ISNA(VLOOKUP($W$4,Master!A$9:AP$78,10,FALSE)),"",VLOOKUP($W$4,Master!A$9:AP$78,10,FALSE))</f>
        <v>41000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42746</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42746</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27774.193548387095</v>
      </c>
      <c r="D10" s="58">
        <f t="shared" ref="D10:D15" si="0">IF(AND($W$4=""),"",IF(AND(C10=""),"",IF(AND($AC$4=$Z$7),"",ROUND((C10*4%),0))))</f>
        <v>1111</v>
      </c>
      <c r="E10" s="58">
        <f t="shared" ref="E10:E20" si="1">IF(AND($W$4=""),"",IF(AND(C10=""),"",SUM(C10:D10)))</f>
        <v>28885.193548387095</v>
      </c>
      <c r="F10" s="57">
        <f>IF(AND($W$4=""),"",IF(AND(AH13=""),"",IF(AND(AJ$13&gt;0,AK$13=1),AH13/31*AL$13,AH13)))</f>
        <v>14225.806451612902</v>
      </c>
      <c r="G10" s="58">
        <f t="shared" ref="G10:G15" si="2">IF(AND($W$4=""),"",IF(AND(C10=""),"",IF(AND($AC$4=$Z$7),"",ROUND((F10*136%),0))))</f>
        <v>19347</v>
      </c>
      <c r="H10" s="58">
        <f t="shared" ref="H10:H20" si="3">IF(AND($W$4=""),"",IF(AND(F10=""),"",SUM(F10:G10)))</f>
        <v>33572.806451612902</v>
      </c>
      <c r="I10" s="57">
        <f>IF(AND(C10=""),"",IF(AND(F10=""),"",C10-F10))</f>
        <v>13548.387096774193</v>
      </c>
      <c r="J10" s="57">
        <f>IF(AND(D10=""),"",IF(AND(G10=""),"",D10-G10))</f>
        <v>-18236</v>
      </c>
      <c r="K10" s="57">
        <f t="shared" ref="K10:K20" si="4">IF(AND($W$4=""),"",IF(AND(I10=""),"",SUM(I10:J10)))</f>
        <v>-4687.6129032258068</v>
      </c>
      <c r="L10" s="57">
        <f t="shared" ref="L10:L18" si="5">IF(AND($U$4=""),"",IF(AND(K10=""),"",ROUND(I10*30%,0)))</f>
        <v>4065</v>
      </c>
      <c r="M10" s="57">
        <f t="shared" ref="M10:N18" si="6">IF(AND($U$4=""),"",IF(AND(J10=""),"",ROUND(J10*30%,0)))</f>
        <v>-5471</v>
      </c>
      <c r="N10" s="57">
        <f t="shared" si="6"/>
        <v>-1406</v>
      </c>
      <c r="O10" s="57">
        <f>IF(AND(C10=""),"",IF(AND(K10=""),"",IF(AND($AB$4=$AA$6),N10-ROUND(((N10)*10%),0),ROUND(((N10)*10%),0))))</f>
        <v>-141</v>
      </c>
      <c r="P10" s="57">
        <f>IF(AND(C10=""),"",IF(AND(C10=0),"",IF(AND(K10=""),"",IF(AND($AB$4=$AA$6),ROUND(((N10)*10%),0),ROUND(((N10-O10)*$AD$4%),0)))))</f>
        <v>-127</v>
      </c>
      <c r="Q10" s="58">
        <f>IF(AND(K10=""),"",IF(AND(O10=""),"",IF(AND(P10=""),"",SUM(O10+P10))))</f>
        <v>-268</v>
      </c>
      <c r="R10" s="52">
        <f>IF(AND(K10=""),"",IF(AND(C10=0),"",IF(AND(Q10=""),N10,N10-Q10)))</f>
        <v>-1138</v>
      </c>
      <c r="S10" s="140"/>
      <c r="T10" s="141"/>
      <c r="X10" s="1" t="str">
        <f>IF(AND($AB$4=$AA$6),"CREDIT IN GPF",IF(AND($AB$4=$AA$7),"NPS Ded.",""))</f>
        <v>NPS Ded.</v>
      </c>
      <c r="AC10" s="5"/>
      <c r="AN10" s="1">
        <f>IF(AND(C10=""),"",IF(AND(C10=0),"",IF(AND(K10=""),"",ROUND(((N10-O10)*$AD$4%),0))))</f>
        <v>-127</v>
      </c>
    </row>
    <row r="11" spans="1:42" ht="18" customHeight="1" x14ac:dyDescent="0.3">
      <c r="A11" s="88">
        <v>2</v>
      </c>
      <c r="B11" s="66" t="s">
        <v>16</v>
      </c>
      <c r="C11" s="57">
        <f>IF(AND($W$4=""),"",IF(AND(AF14=""),"",IF(AND(AJ$13&gt;0,AK$13=2),AF14/28*AL$13,AF14)))</f>
        <v>41000</v>
      </c>
      <c r="D11" s="43">
        <f t="shared" si="0"/>
        <v>1640</v>
      </c>
      <c r="E11" s="58">
        <f t="shared" si="1"/>
        <v>42640</v>
      </c>
      <c r="F11" s="57">
        <f>IF(AND($W$4=""),"",IF(AND(AH14=""),"",IF(AND(AJ$13&gt;0,AK$13=2),AH14/28*AL$13,AH14)))</f>
        <v>21000</v>
      </c>
      <c r="G11" s="43">
        <f t="shared" si="2"/>
        <v>28560</v>
      </c>
      <c r="H11" s="58">
        <f t="shared" si="3"/>
        <v>49560</v>
      </c>
      <c r="I11" s="57">
        <f t="shared" ref="I11:J20" si="7">IF(AND(C11=""),"",IF(AND(F11=""),"",C11-F11))</f>
        <v>20000</v>
      </c>
      <c r="J11" s="57">
        <f t="shared" si="7"/>
        <v>-26920</v>
      </c>
      <c r="K11" s="57">
        <f t="shared" si="4"/>
        <v>-6920</v>
      </c>
      <c r="L11" s="57">
        <f t="shared" si="5"/>
        <v>6000</v>
      </c>
      <c r="M11" s="57">
        <f t="shared" si="6"/>
        <v>-8076</v>
      </c>
      <c r="N11" s="57">
        <f t="shared" si="6"/>
        <v>-2076</v>
      </c>
      <c r="O11" s="57">
        <f t="shared" ref="O11:O18" si="8">IF(AND(C11=""),"",IF(AND(K11=""),"",IF(AND($AB$4=$AA$6),N11-ROUND(((N11)*10%),0),ROUND(((N11)*10%),0))))</f>
        <v>-208</v>
      </c>
      <c r="P11" s="57">
        <f t="shared" ref="P11:P18" si="9">IF(AND(C11=""),"",IF(AND(C11=0),"",IF(AND(K11=""),"",IF(AND($AB$4=$AA$6),ROUND(((N11)*10%),0),ROUND(((N11-O11)*$AD$4%),0)))))</f>
        <v>-187</v>
      </c>
      <c r="Q11" s="58">
        <f t="shared" ref="Q11:Q18" si="10">IF(AND(K11=""),"",IF(AND(O11=""),"",IF(AND(P11=""),"",SUM(O11+P11))))</f>
        <v>-395</v>
      </c>
      <c r="R11" s="52">
        <f t="shared" ref="R11:R18" si="11">IF(AND(K11=""),"",IF(AND(C11=0),"",IF(AND(Q11=""),N11,N11-Q11)))</f>
        <v>-1681</v>
      </c>
      <c r="S11" s="140"/>
      <c r="T11" s="141"/>
      <c r="AC11" s="5"/>
    </row>
    <row r="12" spans="1:42" ht="18" customHeight="1" x14ac:dyDescent="0.3">
      <c r="A12" s="88">
        <v>3</v>
      </c>
      <c r="B12" s="66" t="s">
        <v>17</v>
      </c>
      <c r="C12" s="57">
        <f>IF(AND($W$4=""),"",IF(AND(AF15=""),"",IF(AND(AJ$13&gt;0,AK$13=3),AF15/31*AL$13,AF15)))</f>
        <v>41000</v>
      </c>
      <c r="D12" s="43">
        <f t="shared" si="0"/>
        <v>1640</v>
      </c>
      <c r="E12" s="58">
        <f t="shared" si="1"/>
        <v>42640</v>
      </c>
      <c r="F12" s="57">
        <f>IF(AND($W$4=""),"",IF(AND(AH15=""),"",IF(AND(AJ$13&gt;0,AK$13=3),AH15/31*AL$13,AH15)))</f>
        <v>21000</v>
      </c>
      <c r="G12" s="43">
        <f t="shared" si="2"/>
        <v>28560</v>
      </c>
      <c r="H12" s="58">
        <f t="shared" si="3"/>
        <v>49560</v>
      </c>
      <c r="I12" s="57">
        <f t="shared" si="7"/>
        <v>20000</v>
      </c>
      <c r="J12" s="57">
        <f t="shared" si="7"/>
        <v>-26920</v>
      </c>
      <c r="K12" s="57">
        <f t="shared" si="4"/>
        <v>-6920</v>
      </c>
      <c r="L12" s="57">
        <f t="shared" si="5"/>
        <v>6000</v>
      </c>
      <c r="M12" s="57">
        <f t="shared" si="6"/>
        <v>-8076</v>
      </c>
      <c r="N12" s="57">
        <f t="shared" si="6"/>
        <v>-2076</v>
      </c>
      <c r="O12" s="57">
        <f t="shared" si="8"/>
        <v>-208</v>
      </c>
      <c r="P12" s="57">
        <f t="shared" si="9"/>
        <v>-187</v>
      </c>
      <c r="Q12" s="58">
        <f t="shared" si="10"/>
        <v>-395</v>
      </c>
      <c r="R12" s="52">
        <f t="shared" si="11"/>
        <v>-1681</v>
      </c>
      <c r="S12" s="140"/>
      <c r="T12" s="141"/>
      <c r="AA12" s="2"/>
      <c r="AC12" s="5"/>
    </row>
    <row r="13" spans="1:42" ht="18" customHeight="1" x14ac:dyDescent="0.3">
      <c r="A13" s="88">
        <v>4</v>
      </c>
      <c r="B13" s="66" t="s">
        <v>18</v>
      </c>
      <c r="C13" s="57">
        <f>IF(AND($W$4=""),"",IF(AND(AF16=""),"",IF(AND(AJ$13&gt;0,AK$13=4),AF16/30*AL$13,AF16)))</f>
        <v>41000</v>
      </c>
      <c r="D13" s="43">
        <f t="shared" si="0"/>
        <v>1640</v>
      </c>
      <c r="E13" s="58">
        <f t="shared" si="1"/>
        <v>42640</v>
      </c>
      <c r="F13" s="57">
        <f>IF(AND($W$4=""),"",IF(AND(AH16=""),"",IF(AND(AJ$13&gt;0,AK$13=4),AH16/30*AL$13,AH16)))</f>
        <v>21000</v>
      </c>
      <c r="G13" s="43">
        <f t="shared" si="2"/>
        <v>28560</v>
      </c>
      <c r="H13" s="58">
        <f t="shared" si="3"/>
        <v>49560</v>
      </c>
      <c r="I13" s="42">
        <f t="shared" si="7"/>
        <v>20000</v>
      </c>
      <c r="J13" s="42">
        <f t="shared" si="7"/>
        <v>-26920</v>
      </c>
      <c r="K13" s="42">
        <f t="shared" si="4"/>
        <v>-6920</v>
      </c>
      <c r="L13" s="57">
        <f t="shared" si="5"/>
        <v>6000</v>
      </c>
      <c r="M13" s="57">
        <f t="shared" si="6"/>
        <v>-8076</v>
      </c>
      <c r="N13" s="57">
        <f t="shared" si="6"/>
        <v>-2076</v>
      </c>
      <c r="O13" s="57">
        <f t="shared" si="8"/>
        <v>-208</v>
      </c>
      <c r="P13" s="57">
        <f t="shared" si="9"/>
        <v>-187</v>
      </c>
      <c r="Q13" s="58">
        <f t="shared" si="10"/>
        <v>-395</v>
      </c>
      <c r="R13" s="52">
        <f t="shared" si="11"/>
        <v>-1681</v>
      </c>
      <c r="S13" s="140"/>
      <c r="T13" s="141"/>
      <c r="AD13" s="1">
        <v>1</v>
      </c>
      <c r="AE13" s="2">
        <f>IF(ISNA(VLOOKUP($W$4,Master!A$9:AP$78,10,FALSE)),"",VLOOKUP($W$4,Master!A$9:AP$78,10,FALSE))</f>
        <v>41000</v>
      </c>
      <c r="AF13" s="3">
        <f>IF(AND($AG$4=$AG$2),"",IF(AND($AG$4=$AG$3),AE13,""))</f>
        <v>41000</v>
      </c>
      <c r="AG13" s="1">
        <f>IF(ISNA(VLOOKUP($W$4,Master!A$9:AP$78,9,FALSE)),"",VLOOKUP($W$4,Master!A$9:AP$78,9,FALSE))</f>
        <v>21000</v>
      </c>
      <c r="AH13" s="3">
        <f>IF(AND($AG$4=$AG$2),"",IF(AND($AG$4=$AG$3),AG13,""))</f>
        <v>21000</v>
      </c>
      <c r="AI13" s="56">
        <f>IF(ISNA(VLOOKUP($W$4,Master!A$9:AP$78,7,FALSE)),"",VLOOKUP($W$4,Master!A$9:AP$78,7,FALSE))</f>
        <v>42746</v>
      </c>
      <c r="AJ13" s="1">
        <f>DAY(AI13)</f>
        <v>11</v>
      </c>
      <c r="AK13" s="1">
        <f>MONTH(AI13)</f>
        <v>1</v>
      </c>
      <c r="AL13" s="1">
        <f>IF(AND(AK13=1),31-AJ13,IF(AND(AK13=2),28-AJ13,IF(AND(AK13=3),31-AJ13,IF(AND(AK13=4),30-AJ13,IF(AND(AK13=5),31-AJ13,IF(AND(AK13=6),30-AJ13,IF(AND(AK13=7),31-AJ13,IF(AND(AK13=8),31-AJ13,IF(AND(AK13=9),30-AJ13,"")))))))))+1</f>
        <v>21</v>
      </c>
    </row>
    <row r="14" spans="1:42" ht="18" customHeight="1" x14ac:dyDescent="0.3">
      <c r="A14" s="88">
        <v>5</v>
      </c>
      <c r="B14" s="66" t="s">
        <v>19</v>
      </c>
      <c r="C14" s="57">
        <f>IF(AND($W$4=""),"",IF(AND(AF17=""),"",IF(AND(AJ$13&gt;0,AK$13=5),AF17/31*AL$13,AF17)))</f>
        <v>41000</v>
      </c>
      <c r="D14" s="43">
        <f t="shared" si="0"/>
        <v>1640</v>
      </c>
      <c r="E14" s="58">
        <f t="shared" si="1"/>
        <v>42640</v>
      </c>
      <c r="F14" s="57">
        <f>IF(AND($W$4=""),"",IF(AND(AH17=""),"",IF(AND(AJ$13&gt;0,AK$13=5),AH17/31*AL$13,AH17)))</f>
        <v>21000</v>
      </c>
      <c r="G14" s="43">
        <f t="shared" si="2"/>
        <v>28560</v>
      </c>
      <c r="H14" s="58">
        <f t="shared" si="3"/>
        <v>49560</v>
      </c>
      <c r="I14" s="42">
        <f t="shared" si="7"/>
        <v>20000</v>
      </c>
      <c r="J14" s="42">
        <f t="shared" si="7"/>
        <v>-26920</v>
      </c>
      <c r="K14" s="42">
        <f t="shared" si="4"/>
        <v>-6920</v>
      </c>
      <c r="L14" s="57">
        <f t="shared" si="5"/>
        <v>6000</v>
      </c>
      <c r="M14" s="57">
        <f t="shared" si="6"/>
        <v>-8076</v>
      </c>
      <c r="N14" s="57">
        <f t="shared" si="6"/>
        <v>-2076</v>
      </c>
      <c r="O14" s="57">
        <f t="shared" si="8"/>
        <v>-208</v>
      </c>
      <c r="P14" s="57">
        <f t="shared" si="9"/>
        <v>-187</v>
      </c>
      <c r="Q14" s="58">
        <f t="shared" si="10"/>
        <v>-395</v>
      </c>
      <c r="R14" s="52">
        <f t="shared" si="11"/>
        <v>-1681</v>
      </c>
      <c r="S14" s="140"/>
      <c r="T14" s="141"/>
      <c r="AA14" s="2"/>
      <c r="AD14" s="1">
        <v>2</v>
      </c>
      <c r="AF14" s="3">
        <f>IF(AND($AH$4=$AG$3),AE13,AF13)</f>
        <v>41000</v>
      </c>
      <c r="AH14" s="3">
        <f>IF(AND($AH$4=$AG$3),AG13,AH13)</f>
        <v>21000</v>
      </c>
    </row>
    <row r="15" spans="1:42" ht="18" customHeight="1" x14ac:dyDescent="0.3">
      <c r="A15" s="88">
        <v>6</v>
      </c>
      <c r="B15" s="66" t="s">
        <v>20</v>
      </c>
      <c r="C15" s="57">
        <f>IF(AND($W$4=""),"",IF(AND(AF18=""),"",IF(AND(AJ$13&gt;0,AK$13=6),AF18/30*AL$13,AF18)))</f>
        <v>41000</v>
      </c>
      <c r="D15" s="43">
        <f t="shared" si="0"/>
        <v>1640</v>
      </c>
      <c r="E15" s="58">
        <f t="shared" si="1"/>
        <v>42640</v>
      </c>
      <c r="F15" s="57">
        <f>IF(AND($W$4=""),"",IF(AND(AH18=""),"",IF(AND(AJ$13&gt;0,AK$13=6),AH18/30*AL$13,AH18)))</f>
        <v>21000</v>
      </c>
      <c r="G15" s="43">
        <f t="shared" si="2"/>
        <v>28560</v>
      </c>
      <c r="H15" s="58">
        <f t="shared" si="3"/>
        <v>49560</v>
      </c>
      <c r="I15" s="42">
        <f t="shared" si="7"/>
        <v>20000</v>
      </c>
      <c r="J15" s="42">
        <f t="shared" si="7"/>
        <v>-26920</v>
      </c>
      <c r="K15" s="42">
        <f t="shared" si="4"/>
        <v>-6920</v>
      </c>
      <c r="L15" s="57">
        <f t="shared" si="5"/>
        <v>6000</v>
      </c>
      <c r="M15" s="57">
        <f t="shared" si="6"/>
        <v>-8076</v>
      </c>
      <c r="N15" s="57">
        <f t="shared" si="6"/>
        <v>-2076</v>
      </c>
      <c r="O15" s="57">
        <f t="shared" si="8"/>
        <v>-208</v>
      </c>
      <c r="P15" s="57">
        <f t="shared" si="9"/>
        <v>-187</v>
      </c>
      <c r="Q15" s="58">
        <f t="shared" si="10"/>
        <v>-395</v>
      </c>
      <c r="R15" s="52">
        <f t="shared" si="11"/>
        <v>-1681</v>
      </c>
      <c r="S15" s="140"/>
      <c r="T15" s="141"/>
      <c r="Y15" s="61">
        <f>IF(AND($W$4=""),"",IF(AND($AB$4=$AA$6),SUM(N10:N20),SUM(N10:N20)))</f>
        <v>-18434</v>
      </c>
      <c r="AD15" s="1">
        <v>3</v>
      </c>
      <c r="AF15" s="3">
        <f>IF(AND($AI$4=$AG$3),AE13,AF14)</f>
        <v>41000</v>
      </c>
      <c r="AH15" s="3">
        <f>IF(AND($AI$4=$AG$3),AG13,AH14)</f>
        <v>21000</v>
      </c>
    </row>
    <row r="16" spans="1:42" ht="18" customHeight="1" x14ac:dyDescent="0.3">
      <c r="A16" s="88">
        <v>7</v>
      </c>
      <c r="B16" s="66" t="s">
        <v>21</v>
      </c>
      <c r="C16" s="57">
        <f>IF(AND($W$4=""),"",IF(AND(AF19=""),"",IF(AND(AJ$13&gt;0,AK$13=7),AF19/31*AL$13,AF19)))</f>
        <v>42200</v>
      </c>
      <c r="D16" s="43">
        <f>IF(AND($W$4=""),"",IF(AND(C16=""),"",IF(AND($AC$4=$Z$7),"",ROUND((C16*5%),0))))</f>
        <v>2110</v>
      </c>
      <c r="E16" s="58">
        <f t="shared" si="1"/>
        <v>44310</v>
      </c>
      <c r="F16" s="57">
        <f>IF(AND($W$4=""),"",IF(AND(AH19=""),"",IF(AND(AJ$13&gt;0,AK$13=7),AH19/31*AL$13,AH19)))</f>
        <v>21630</v>
      </c>
      <c r="G16" s="43">
        <f>IF(AND($W$4=""),"",IF(AND(C16=""),"",IF(AND($AC$4=$Z$7),"",ROUND((F16*139%),0))))</f>
        <v>30066</v>
      </c>
      <c r="H16" s="58">
        <f t="shared" si="3"/>
        <v>51696</v>
      </c>
      <c r="I16" s="57">
        <f t="shared" si="7"/>
        <v>20570</v>
      </c>
      <c r="J16" s="57">
        <f t="shared" si="7"/>
        <v>-27956</v>
      </c>
      <c r="K16" s="57">
        <f t="shared" si="4"/>
        <v>-7386</v>
      </c>
      <c r="L16" s="57">
        <f t="shared" si="5"/>
        <v>6171</v>
      </c>
      <c r="M16" s="57">
        <f t="shared" si="6"/>
        <v>-8387</v>
      </c>
      <c r="N16" s="57">
        <f t="shared" si="6"/>
        <v>-2216</v>
      </c>
      <c r="O16" s="57">
        <f t="shared" si="8"/>
        <v>-222</v>
      </c>
      <c r="P16" s="57">
        <f t="shared" si="9"/>
        <v>-199</v>
      </c>
      <c r="Q16" s="58">
        <f t="shared" si="10"/>
        <v>-421</v>
      </c>
      <c r="R16" s="52">
        <f t="shared" si="11"/>
        <v>-1795</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EIGHTEEN  THOUSAND  FOUR  HUNDRED  THIRTY  FOUR  Only)</v>
      </c>
      <c r="AA16" s="2"/>
      <c r="AD16" s="1">
        <v>4</v>
      </c>
      <c r="AF16" s="3">
        <f>IF(AND($AJ$4=$AG$3),AE13,AF15)</f>
        <v>41000</v>
      </c>
      <c r="AH16" s="3">
        <f>IF(AND($AJ$4=$AG$3),AG13,AH15)</f>
        <v>21000</v>
      </c>
    </row>
    <row r="17" spans="1:34" ht="18" customHeight="1" x14ac:dyDescent="0.3">
      <c r="A17" s="88">
        <v>8</v>
      </c>
      <c r="B17" s="66" t="s">
        <v>22</v>
      </c>
      <c r="C17" s="57">
        <f>IF(AND($W$4=""),"",IF(AND(AF20=""),"",IF(AND(AJ$13&gt;0,AK$13=8),AF20/31*AL$13,AF20)))</f>
        <v>42200</v>
      </c>
      <c r="D17" s="43">
        <f>IF(AND($W$4=""),"",IF(AND(C17=""),"",IF(AND($AC$4=$Z$7),"",ROUND((C17*5%),0))))</f>
        <v>2110</v>
      </c>
      <c r="E17" s="58">
        <f t="shared" si="1"/>
        <v>44310</v>
      </c>
      <c r="F17" s="57">
        <f>IF(AND($W$4=""),"",IF(AND(AH20=""),"",IF(AND(AJ$13&gt;0,AK$13=8),AH20/31*AL$13,AH20)))</f>
        <v>21630</v>
      </c>
      <c r="G17" s="43">
        <f>IF(AND($W$4=""),"",IF(AND(C17=""),"",IF(AND($AC$4=$Z$7),"",ROUND((F17*139%),0))))</f>
        <v>30066</v>
      </c>
      <c r="H17" s="58">
        <f t="shared" si="3"/>
        <v>51696</v>
      </c>
      <c r="I17" s="57">
        <f t="shared" si="7"/>
        <v>20570</v>
      </c>
      <c r="J17" s="57">
        <f t="shared" si="7"/>
        <v>-27956</v>
      </c>
      <c r="K17" s="57">
        <f t="shared" si="4"/>
        <v>-7386</v>
      </c>
      <c r="L17" s="57">
        <f t="shared" si="5"/>
        <v>6171</v>
      </c>
      <c r="M17" s="57">
        <f t="shared" si="6"/>
        <v>-8387</v>
      </c>
      <c r="N17" s="57">
        <f t="shared" si="6"/>
        <v>-2216</v>
      </c>
      <c r="O17" s="57">
        <f t="shared" si="8"/>
        <v>-222</v>
      </c>
      <c r="P17" s="57">
        <f t="shared" si="9"/>
        <v>-199</v>
      </c>
      <c r="Q17" s="58">
        <f t="shared" si="10"/>
        <v>-421</v>
      </c>
      <c r="R17" s="52">
        <f t="shared" si="11"/>
        <v>-1795</v>
      </c>
      <c r="S17" s="140"/>
      <c r="T17" s="141"/>
      <c r="Y17" s="1">
        <f>IF(AND($W$4=""),"",K22)</f>
        <v>-14928</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FOURTEEN  THOUSAND  NINE  HUNDRED  TWENTY  EIGHT  Only)</v>
      </c>
      <c r="AD17" s="1">
        <v>5</v>
      </c>
      <c r="AF17" s="3">
        <f>IF(AND($AK$4=$AG$3),AE13,AF16)</f>
        <v>41000</v>
      </c>
      <c r="AH17" s="3">
        <f>IF(AND($AK$4=$AG$3),AG13,AH16)</f>
        <v>21000</v>
      </c>
    </row>
    <row r="18" spans="1:34" ht="18" customHeight="1" x14ac:dyDescent="0.3">
      <c r="A18" s="88">
        <v>9</v>
      </c>
      <c r="B18" s="66" t="s">
        <v>23</v>
      </c>
      <c r="C18" s="57">
        <f>IF(AND($W$4=""),"",IF(AND(AF21=""),"",IF(AND(AJ$13&gt;0,AK$13=9),AF21/30*AL$13,AF21)))</f>
        <v>42200</v>
      </c>
      <c r="D18" s="43">
        <f>IF(AND($W$4=""),"",IF(AND(C18=""),"",IF(AND($AC$4=$Z$7),"",ROUND((C18*5%),0))))</f>
        <v>2110</v>
      </c>
      <c r="E18" s="58">
        <f t="shared" si="1"/>
        <v>44310</v>
      </c>
      <c r="F18" s="57">
        <f>IF(AND($W$4=""),"",IF(AND(AH21=""),"",IF(AND(AJ$13&gt;0,AK$13=9),AH21/30*AL$13,AH21)))</f>
        <v>21630</v>
      </c>
      <c r="G18" s="43">
        <f>IF(AND($W$4=""),"",IF(AND(C18=""),"",IF(AND($AC$4=$Z$7),"",ROUND((F18*139%),0))))</f>
        <v>30066</v>
      </c>
      <c r="H18" s="58">
        <f t="shared" si="3"/>
        <v>51696</v>
      </c>
      <c r="I18" s="42">
        <f t="shared" si="7"/>
        <v>20570</v>
      </c>
      <c r="J18" s="42">
        <f t="shared" si="7"/>
        <v>-27956</v>
      </c>
      <c r="K18" s="42">
        <f t="shared" si="4"/>
        <v>-7386</v>
      </c>
      <c r="L18" s="57">
        <f t="shared" si="5"/>
        <v>6171</v>
      </c>
      <c r="M18" s="57">
        <f t="shared" si="6"/>
        <v>-8387</v>
      </c>
      <c r="N18" s="57">
        <f t="shared" si="6"/>
        <v>-2216</v>
      </c>
      <c r="O18" s="57">
        <f t="shared" si="8"/>
        <v>-222</v>
      </c>
      <c r="P18" s="57">
        <f t="shared" si="9"/>
        <v>-199</v>
      </c>
      <c r="Q18" s="58">
        <f t="shared" si="10"/>
        <v>-421</v>
      </c>
      <c r="R18" s="52">
        <f t="shared" si="11"/>
        <v>-1795</v>
      </c>
      <c r="S18" s="140"/>
      <c r="T18" s="141"/>
      <c r="AA18" s="2"/>
      <c r="AD18" s="1">
        <v>6</v>
      </c>
      <c r="AF18" s="3">
        <f>IF(AND($AL$4=$AG$3),AE13,AF17)</f>
        <v>41000</v>
      </c>
      <c r="AH18" s="3">
        <f>IF(AND($AL$4=$AG$3),AG13,AH17)</f>
        <v>21000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42200</v>
      </c>
      <c r="AH19" s="3">
        <f>IF(AND(AK13&gt;=8),"",IF(AND($AM$4=$AG$3),AG13,ROUNDUP(ROUND(AH18*1.03,),-1)))</f>
        <v>21630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42200</v>
      </c>
      <c r="AH20" s="39">
        <f>IF(AND($AN$4=$AG$3),AG13,AH19)</f>
        <v>21630</v>
      </c>
    </row>
    <row r="21" spans="1:34" ht="19.2" thickTop="1" thickBot="1" x14ac:dyDescent="0.35">
      <c r="A21" s="152" t="s">
        <v>24</v>
      </c>
      <c r="B21" s="153"/>
      <c r="C21" s="44">
        <f t="shared" ref="C21:R21" si="12">IF(AND($W$4=""),"",SUM(C10:C20))</f>
        <v>359374.19354838709</v>
      </c>
      <c r="D21" s="44">
        <f t="shared" si="12"/>
        <v>15641</v>
      </c>
      <c r="E21" s="44">
        <f t="shared" si="12"/>
        <v>375015.19354838709</v>
      </c>
      <c r="F21" s="59">
        <f t="shared" si="12"/>
        <v>184115.80645161291</v>
      </c>
      <c r="G21" s="59">
        <f t="shared" si="12"/>
        <v>252345</v>
      </c>
      <c r="H21" s="59">
        <f t="shared" si="12"/>
        <v>436460.80645161291</v>
      </c>
      <c r="I21" s="59">
        <f t="shared" si="12"/>
        <v>175258.38709677418</v>
      </c>
      <c r="J21" s="59">
        <f t="shared" si="12"/>
        <v>-236704</v>
      </c>
      <c r="K21" s="59">
        <f t="shared" si="12"/>
        <v>-61445.612903225803</v>
      </c>
      <c r="L21" s="59">
        <f t="shared" si="12"/>
        <v>52578</v>
      </c>
      <c r="M21" s="59">
        <f t="shared" si="12"/>
        <v>-71012</v>
      </c>
      <c r="N21" s="59">
        <f t="shared" si="12"/>
        <v>-18434</v>
      </c>
      <c r="O21" s="59">
        <f t="shared" si="12"/>
        <v>-1847</v>
      </c>
      <c r="P21" s="59">
        <f t="shared" si="12"/>
        <v>-1659</v>
      </c>
      <c r="Q21" s="59">
        <f t="shared" si="12"/>
        <v>-3506</v>
      </c>
      <c r="R21" s="60">
        <f t="shared" si="12"/>
        <v>-14928</v>
      </c>
      <c r="S21" s="154"/>
      <c r="T21" s="155"/>
      <c r="AD21" s="1">
        <v>9</v>
      </c>
      <c r="AF21" s="3">
        <f>IF(AND($AO$4=$AG$3),AE13,AF20)</f>
        <v>42200</v>
      </c>
      <c r="AH21" s="40">
        <f>IF(AND($AO$4=$AG$3),AG13,AH20)</f>
        <v>21630</v>
      </c>
    </row>
    <row r="22" spans="1:34" ht="18.600000000000001" thickTop="1" thickBot="1" x14ac:dyDescent="0.35">
      <c r="A22" s="89"/>
      <c r="B22" s="71" t="s">
        <v>60</v>
      </c>
      <c r="C22" s="161">
        <f>Master!G19</f>
        <v>42746</v>
      </c>
      <c r="D22" s="161"/>
      <c r="E22" s="162" t="s">
        <v>72</v>
      </c>
      <c r="F22" s="162"/>
      <c r="G22" s="162"/>
      <c r="H22" s="162"/>
      <c r="I22" s="162"/>
      <c r="J22" s="162"/>
      <c r="K22" s="163">
        <f>IF(AND(W4=""),"",IF(AND(AB4=$AA$7),R21,O21))</f>
        <v>-14928</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-18434</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-1847</v>
      </c>
      <c r="Q24" s="158"/>
      <c r="R24" s="166" t="str">
        <f>IF(AND($W$4=""),"",Z17)</f>
        <v>( Rs.   FOURTEEN  THOUSAND  NINE  HUNDRED  TWENTY  EIGHT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-1659</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-14928</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Jx++Q/rpG+WLu8UEP7VWuPMg7smh94CIhMZSI+CHtFrVdukeZ8m9YxZLfzaRZjlUzJBiM6MxLI+8ERHHQx0Csg==" saltValue="7xM6SBx/iPUIKh4tJy+VAg=="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AP30"/>
  <sheetViews>
    <sheetView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NAME12</v>
      </c>
      <c r="E4" s="151"/>
      <c r="F4" s="151"/>
      <c r="G4" s="151"/>
      <c r="H4" s="151"/>
      <c r="I4" s="78" t="s">
        <v>93</v>
      </c>
      <c r="J4" s="151" t="str">
        <f>IF(ISNA(VLOOKUP($W$4,Master!A$9:AP$78,3,FALSE)),"",VLOOKUP($W$4,Master!A$9:AP$78,3,FALSE))</f>
        <v>TEACHER12</v>
      </c>
      <c r="K4" s="151"/>
      <c r="L4" s="151"/>
      <c r="M4" s="148" t="s">
        <v>94</v>
      </c>
      <c r="N4" s="148"/>
      <c r="O4" s="149">
        <f>IF(ISNA(VLOOKUP($W$4,Master!A$9:AP$78,4,FALSE)),"",VLOOKUP($W$4,Master!A$9:AP$78,4,FALSE))</f>
        <v>12</v>
      </c>
      <c r="P4" s="149"/>
      <c r="Q4" s="149"/>
      <c r="R4" s="149"/>
      <c r="S4" s="149"/>
      <c r="T4" s="150"/>
      <c r="U4" s="142" t="s">
        <v>61</v>
      </c>
      <c r="V4" s="142"/>
      <c r="W4" s="73">
        <v>12</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22000</v>
      </c>
      <c r="AF4" s="1">
        <f>IF(ISNA(VLOOKUP($W$4,Master!A$9:AP$78,10,FALSE)),"",VLOOKUP($W$4,Master!A$9:AP$78,10,FALSE))</f>
        <v>42000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42747</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42747</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27096.774193548386</v>
      </c>
      <c r="D10" s="58">
        <f t="shared" ref="D10:D15" si="0">IF(AND($W$4=""),"",IF(AND(C10=""),"",IF(AND($AC$4=$Z$7),"",ROUND((C10*4%),0))))</f>
        <v>1084</v>
      </c>
      <c r="E10" s="58">
        <f t="shared" ref="E10:E20" si="1">IF(AND($W$4=""),"",IF(AND(C10=""),"",SUM(C10:D10)))</f>
        <v>28180.774193548386</v>
      </c>
      <c r="F10" s="57">
        <f>IF(AND($W$4=""),"",IF(AND(AH13=""),"",IF(AND(AJ$13&gt;0,AK$13=1),AH13/31*AL$13,AH13)))</f>
        <v>14193.548387096773</v>
      </c>
      <c r="G10" s="58">
        <f t="shared" ref="G10:G15" si="2">IF(AND($W$4=""),"",IF(AND(C10=""),"",IF(AND($AC$4=$Z$7),"",ROUND((F10*136%),0))))</f>
        <v>19303</v>
      </c>
      <c r="H10" s="58">
        <f t="shared" ref="H10:H20" si="3">IF(AND($W$4=""),"",IF(AND(F10=""),"",SUM(F10:G10)))</f>
        <v>33496.548387096773</v>
      </c>
      <c r="I10" s="57">
        <f>IF(AND(C10=""),"",IF(AND(F10=""),"",C10-F10))</f>
        <v>12903.225806451614</v>
      </c>
      <c r="J10" s="57">
        <f>IF(AND(D10=""),"",IF(AND(G10=""),"",D10-G10))</f>
        <v>-18219</v>
      </c>
      <c r="K10" s="57">
        <f t="shared" ref="K10:K20" si="4">IF(AND($W$4=""),"",IF(AND(I10=""),"",SUM(I10:J10)))</f>
        <v>-5315.7741935483864</v>
      </c>
      <c r="L10" s="57">
        <f t="shared" ref="L10:L18" si="5">IF(AND($U$4=""),"",IF(AND(K10=""),"",ROUND(I10*30%,0)))</f>
        <v>3871</v>
      </c>
      <c r="M10" s="57">
        <f t="shared" ref="M10:N18" si="6">IF(AND($U$4=""),"",IF(AND(J10=""),"",ROUND(J10*30%,0)))</f>
        <v>-5466</v>
      </c>
      <c r="N10" s="57">
        <f t="shared" si="6"/>
        <v>-1595</v>
      </c>
      <c r="O10" s="57">
        <f>IF(AND(C10=""),"",IF(AND(K10=""),"",IF(AND($AB$4=$AA$6),N10-ROUND(((N10)*10%),0),ROUND(((N10)*10%),0))))</f>
        <v>-160</v>
      </c>
      <c r="P10" s="57">
        <f>IF(AND(C10=""),"",IF(AND(C10=0),"",IF(AND(K10=""),"",IF(AND($AB$4=$AA$6),ROUND(((N10)*10%),0),ROUND(((N10-O10)*$AD$4%),0)))))</f>
        <v>-144</v>
      </c>
      <c r="Q10" s="58">
        <f>IF(AND(K10=""),"",IF(AND(O10=""),"",IF(AND(P10=""),"",SUM(O10+P10))))</f>
        <v>-304</v>
      </c>
      <c r="R10" s="52">
        <f>IF(AND(K10=""),"",IF(AND(C10=0),"",IF(AND(Q10=""),N10,N10-Q10)))</f>
        <v>-1291</v>
      </c>
      <c r="S10" s="140"/>
      <c r="T10" s="141"/>
      <c r="X10" s="1" t="str">
        <f>IF(AND($AB$4=$AA$6),"CREDIT IN GPF",IF(AND($AB$4=$AA$7),"NPS Ded.",""))</f>
        <v>NPS Ded.</v>
      </c>
      <c r="AC10" s="5"/>
      <c r="AN10" s="1">
        <f>IF(AND(C10=""),"",IF(AND(C10=0),"",IF(AND(K10=""),"",ROUND(((N10-O10)*$AD$4%),0))))</f>
        <v>-144</v>
      </c>
    </row>
    <row r="11" spans="1:42" ht="18" customHeight="1" x14ac:dyDescent="0.3">
      <c r="A11" s="88">
        <v>2</v>
      </c>
      <c r="B11" s="66" t="s">
        <v>16</v>
      </c>
      <c r="C11" s="57">
        <f>IF(AND($W$4=""),"",IF(AND(AF14=""),"",IF(AND(AJ$13&gt;0,AK$13=2),AF14/28*AL$13,AF14)))</f>
        <v>42000</v>
      </c>
      <c r="D11" s="43">
        <f t="shared" si="0"/>
        <v>1680</v>
      </c>
      <c r="E11" s="58">
        <f t="shared" si="1"/>
        <v>43680</v>
      </c>
      <c r="F11" s="57">
        <f>IF(AND($W$4=""),"",IF(AND(AH14=""),"",IF(AND(AJ$13&gt;0,AK$13=2),AH14/28*AL$13,AH14)))</f>
        <v>22000</v>
      </c>
      <c r="G11" s="43">
        <f t="shared" si="2"/>
        <v>29920</v>
      </c>
      <c r="H11" s="58">
        <f t="shared" si="3"/>
        <v>51920</v>
      </c>
      <c r="I11" s="57">
        <f t="shared" ref="I11:J20" si="7">IF(AND(C11=""),"",IF(AND(F11=""),"",C11-F11))</f>
        <v>20000</v>
      </c>
      <c r="J11" s="57">
        <f t="shared" si="7"/>
        <v>-28240</v>
      </c>
      <c r="K11" s="57">
        <f t="shared" si="4"/>
        <v>-8240</v>
      </c>
      <c r="L11" s="57">
        <f t="shared" si="5"/>
        <v>6000</v>
      </c>
      <c r="M11" s="57">
        <f t="shared" si="6"/>
        <v>-8472</v>
      </c>
      <c r="N11" s="57">
        <f t="shared" si="6"/>
        <v>-2472</v>
      </c>
      <c r="O11" s="57">
        <f t="shared" ref="O11:O18" si="8">IF(AND(C11=""),"",IF(AND(K11=""),"",IF(AND($AB$4=$AA$6),N11-ROUND(((N11)*10%),0),ROUND(((N11)*10%),0))))</f>
        <v>-247</v>
      </c>
      <c r="P11" s="57">
        <f t="shared" ref="P11:P18" si="9">IF(AND(C11=""),"",IF(AND(C11=0),"",IF(AND(K11=""),"",IF(AND($AB$4=$AA$6),ROUND(((N11)*10%),0),ROUND(((N11-O11)*$AD$4%),0)))))</f>
        <v>-223</v>
      </c>
      <c r="Q11" s="58">
        <f t="shared" ref="Q11:Q18" si="10">IF(AND(K11=""),"",IF(AND(O11=""),"",IF(AND(P11=""),"",SUM(O11+P11))))</f>
        <v>-470</v>
      </c>
      <c r="R11" s="52">
        <f t="shared" ref="R11:R18" si="11">IF(AND(K11=""),"",IF(AND(C11=0),"",IF(AND(Q11=""),N11,N11-Q11)))</f>
        <v>-2002</v>
      </c>
      <c r="S11" s="140"/>
      <c r="T11" s="141"/>
      <c r="AC11" s="5"/>
    </row>
    <row r="12" spans="1:42" ht="18" customHeight="1" x14ac:dyDescent="0.3">
      <c r="A12" s="88">
        <v>3</v>
      </c>
      <c r="B12" s="66" t="s">
        <v>17</v>
      </c>
      <c r="C12" s="57">
        <f>IF(AND($W$4=""),"",IF(AND(AF15=""),"",IF(AND(AJ$13&gt;0,AK$13=3),AF15/31*AL$13,AF15)))</f>
        <v>42000</v>
      </c>
      <c r="D12" s="43">
        <f t="shared" si="0"/>
        <v>1680</v>
      </c>
      <c r="E12" s="58">
        <f t="shared" si="1"/>
        <v>43680</v>
      </c>
      <c r="F12" s="57">
        <f>IF(AND($W$4=""),"",IF(AND(AH15=""),"",IF(AND(AJ$13&gt;0,AK$13=3),AH15/31*AL$13,AH15)))</f>
        <v>22000</v>
      </c>
      <c r="G12" s="43">
        <f t="shared" si="2"/>
        <v>29920</v>
      </c>
      <c r="H12" s="58">
        <f t="shared" si="3"/>
        <v>51920</v>
      </c>
      <c r="I12" s="57">
        <f t="shared" si="7"/>
        <v>20000</v>
      </c>
      <c r="J12" s="57">
        <f t="shared" si="7"/>
        <v>-28240</v>
      </c>
      <c r="K12" s="57">
        <f t="shared" si="4"/>
        <v>-8240</v>
      </c>
      <c r="L12" s="57">
        <f t="shared" si="5"/>
        <v>6000</v>
      </c>
      <c r="M12" s="57">
        <f t="shared" si="6"/>
        <v>-8472</v>
      </c>
      <c r="N12" s="57">
        <f t="shared" si="6"/>
        <v>-2472</v>
      </c>
      <c r="O12" s="57">
        <f t="shared" si="8"/>
        <v>-247</v>
      </c>
      <c r="P12" s="57">
        <f t="shared" si="9"/>
        <v>-223</v>
      </c>
      <c r="Q12" s="58">
        <f t="shared" si="10"/>
        <v>-470</v>
      </c>
      <c r="R12" s="52">
        <f t="shared" si="11"/>
        <v>-2002</v>
      </c>
      <c r="S12" s="140"/>
      <c r="T12" s="141"/>
      <c r="AA12" s="2"/>
      <c r="AC12" s="5"/>
    </row>
    <row r="13" spans="1:42" ht="18" customHeight="1" x14ac:dyDescent="0.3">
      <c r="A13" s="88">
        <v>4</v>
      </c>
      <c r="B13" s="66" t="s">
        <v>18</v>
      </c>
      <c r="C13" s="57">
        <f>IF(AND($W$4=""),"",IF(AND(AF16=""),"",IF(AND(AJ$13&gt;0,AK$13=4),AF16/30*AL$13,AF16)))</f>
        <v>42000</v>
      </c>
      <c r="D13" s="43">
        <f t="shared" si="0"/>
        <v>1680</v>
      </c>
      <c r="E13" s="58">
        <f t="shared" si="1"/>
        <v>43680</v>
      </c>
      <c r="F13" s="57">
        <f>IF(AND($W$4=""),"",IF(AND(AH16=""),"",IF(AND(AJ$13&gt;0,AK$13=4),AH16/30*AL$13,AH16)))</f>
        <v>22000</v>
      </c>
      <c r="G13" s="43">
        <f t="shared" si="2"/>
        <v>29920</v>
      </c>
      <c r="H13" s="58">
        <f t="shared" si="3"/>
        <v>51920</v>
      </c>
      <c r="I13" s="42">
        <f t="shared" si="7"/>
        <v>20000</v>
      </c>
      <c r="J13" s="42">
        <f t="shared" si="7"/>
        <v>-28240</v>
      </c>
      <c r="K13" s="42">
        <f t="shared" si="4"/>
        <v>-8240</v>
      </c>
      <c r="L13" s="57">
        <f t="shared" si="5"/>
        <v>6000</v>
      </c>
      <c r="M13" s="57">
        <f t="shared" si="6"/>
        <v>-8472</v>
      </c>
      <c r="N13" s="57">
        <f t="shared" si="6"/>
        <v>-2472</v>
      </c>
      <c r="O13" s="57">
        <f t="shared" si="8"/>
        <v>-247</v>
      </c>
      <c r="P13" s="57">
        <f t="shared" si="9"/>
        <v>-223</v>
      </c>
      <c r="Q13" s="58">
        <f t="shared" si="10"/>
        <v>-470</v>
      </c>
      <c r="R13" s="52">
        <f t="shared" si="11"/>
        <v>-2002</v>
      </c>
      <c r="S13" s="140"/>
      <c r="T13" s="141"/>
      <c r="AD13" s="1">
        <v>1</v>
      </c>
      <c r="AE13" s="2">
        <f>IF(ISNA(VLOOKUP($W$4,Master!A$9:AP$78,10,FALSE)),"",VLOOKUP($W$4,Master!A$9:AP$78,10,FALSE))</f>
        <v>42000</v>
      </c>
      <c r="AF13" s="3">
        <f>IF(AND($AG$4=$AG$2),"",IF(AND($AG$4=$AG$3),AE13,""))</f>
        <v>42000</v>
      </c>
      <c r="AG13" s="1">
        <f>IF(ISNA(VLOOKUP($W$4,Master!A$9:AP$78,9,FALSE)),"",VLOOKUP($W$4,Master!A$9:AP$78,9,FALSE))</f>
        <v>22000</v>
      </c>
      <c r="AH13" s="3">
        <f>IF(AND($AG$4=$AG$2),"",IF(AND($AG$4=$AG$3),AG13,""))</f>
        <v>22000</v>
      </c>
      <c r="AI13" s="56">
        <f>IF(ISNA(VLOOKUP($W$4,Master!A$9:AP$78,7,FALSE)),"",VLOOKUP($W$4,Master!A$9:AP$78,7,FALSE))</f>
        <v>42747</v>
      </c>
      <c r="AJ13" s="1">
        <f>DAY(AI13)</f>
        <v>12</v>
      </c>
      <c r="AK13" s="1">
        <f>MONTH(AI13)</f>
        <v>1</v>
      </c>
      <c r="AL13" s="1">
        <f>IF(AND(AK13=1),31-AJ13,IF(AND(AK13=2),28-AJ13,IF(AND(AK13=3),31-AJ13,IF(AND(AK13=4),30-AJ13,IF(AND(AK13=5),31-AJ13,IF(AND(AK13=6),30-AJ13,IF(AND(AK13=7),31-AJ13,IF(AND(AK13=8),31-AJ13,IF(AND(AK13=9),30-AJ13,"")))))))))+1</f>
        <v>20</v>
      </c>
    </row>
    <row r="14" spans="1:42" ht="18" customHeight="1" x14ac:dyDescent="0.3">
      <c r="A14" s="88">
        <v>5</v>
      </c>
      <c r="B14" s="66" t="s">
        <v>19</v>
      </c>
      <c r="C14" s="57">
        <f>IF(AND($W$4=""),"",IF(AND(AF17=""),"",IF(AND(AJ$13&gt;0,AK$13=5),AF17/31*AL$13,AF17)))</f>
        <v>42000</v>
      </c>
      <c r="D14" s="43">
        <f t="shared" si="0"/>
        <v>1680</v>
      </c>
      <c r="E14" s="58">
        <f t="shared" si="1"/>
        <v>43680</v>
      </c>
      <c r="F14" s="57">
        <f>IF(AND($W$4=""),"",IF(AND(AH17=""),"",IF(AND(AJ$13&gt;0,AK$13=5),AH17/31*AL$13,AH17)))</f>
        <v>22000</v>
      </c>
      <c r="G14" s="43">
        <f t="shared" si="2"/>
        <v>29920</v>
      </c>
      <c r="H14" s="58">
        <f t="shared" si="3"/>
        <v>51920</v>
      </c>
      <c r="I14" s="42">
        <f t="shared" si="7"/>
        <v>20000</v>
      </c>
      <c r="J14" s="42">
        <f t="shared" si="7"/>
        <v>-28240</v>
      </c>
      <c r="K14" s="42">
        <f t="shared" si="4"/>
        <v>-8240</v>
      </c>
      <c r="L14" s="57">
        <f t="shared" si="5"/>
        <v>6000</v>
      </c>
      <c r="M14" s="57">
        <f t="shared" si="6"/>
        <v>-8472</v>
      </c>
      <c r="N14" s="57">
        <f t="shared" si="6"/>
        <v>-2472</v>
      </c>
      <c r="O14" s="57">
        <f t="shared" si="8"/>
        <v>-247</v>
      </c>
      <c r="P14" s="57">
        <f t="shared" si="9"/>
        <v>-223</v>
      </c>
      <c r="Q14" s="58">
        <f t="shared" si="10"/>
        <v>-470</v>
      </c>
      <c r="R14" s="52">
        <f t="shared" si="11"/>
        <v>-2002</v>
      </c>
      <c r="S14" s="140"/>
      <c r="T14" s="141"/>
      <c r="AA14" s="2"/>
      <c r="AD14" s="1">
        <v>2</v>
      </c>
      <c r="AF14" s="3">
        <f>IF(AND($AH$4=$AG$3),AE13,AF13)</f>
        <v>42000</v>
      </c>
      <c r="AH14" s="3">
        <f>IF(AND($AH$4=$AG$3),AG13,AH13)</f>
        <v>22000</v>
      </c>
    </row>
    <row r="15" spans="1:42" ht="18" customHeight="1" x14ac:dyDescent="0.3">
      <c r="A15" s="88">
        <v>6</v>
      </c>
      <c r="B15" s="66" t="s">
        <v>20</v>
      </c>
      <c r="C15" s="57">
        <f>IF(AND($W$4=""),"",IF(AND(AF18=""),"",IF(AND(AJ$13&gt;0,AK$13=6),AF18/30*AL$13,AF18)))</f>
        <v>42000</v>
      </c>
      <c r="D15" s="43">
        <f t="shared" si="0"/>
        <v>1680</v>
      </c>
      <c r="E15" s="58">
        <f t="shared" si="1"/>
        <v>43680</v>
      </c>
      <c r="F15" s="57">
        <f>IF(AND($W$4=""),"",IF(AND(AH18=""),"",IF(AND(AJ$13&gt;0,AK$13=6),AH18/30*AL$13,AH18)))</f>
        <v>22000</v>
      </c>
      <c r="G15" s="43">
        <f t="shared" si="2"/>
        <v>29920</v>
      </c>
      <c r="H15" s="58">
        <f t="shared" si="3"/>
        <v>51920</v>
      </c>
      <c r="I15" s="42">
        <f t="shared" si="7"/>
        <v>20000</v>
      </c>
      <c r="J15" s="42">
        <f t="shared" si="7"/>
        <v>-28240</v>
      </c>
      <c r="K15" s="42">
        <f t="shared" si="4"/>
        <v>-8240</v>
      </c>
      <c r="L15" s="57">
        <f t="shared" si="5"/>
        <v>6000</v>
      </c>
      <c r="M15" s="57">
        <f t="shared" si="6"/>
        <v>-8472</v>
      </c>
      <c r="N15" s="57">
        <f t="shared" si="6"/>
        <v>-2472</v>
      </c>
      <c r="O15" s="57">
        <f t="shared" si="8"/>
        <v>-247</v>
      </c>
      <c r="P15" s="57">
        <f t="shared" si="9"/>
        <v>-223</v>
      </c>
      <c r="Q15" s="58">
        <f t="shared" si="10"/>
        <v>-470</v>
      </c>
      <c r="R15" s="52">
        <f t="shared" si="11"/>
        <v>-2002</v>
      </c>
      <c r="S15" s="140"/>
      <c r="T15" s="141"/>
      <c r="Y15" s="61">
        <f>IF(AND($W$4=""),"",IF(AND($AB$4=$AA$6),SUM(N10:N20),SUM(N10:N20)))</f>
        <v>-21779</v>
      </c>
      <c r="AD15" s="1">
        <v>3</v>
      </c>
      <c r="AF15" s="3">
        <f>IF(AND($AI$4=$AG$3),AE13,AF14)</f>
        <v>42000</v>
      </c>
      <c r="AH15" s="3">
        <f>IF(AND($AI$4=$AG$3),AG13,AH14)</f>
        <v>22000</v>
      </c>
    </row>
    <row r="16" spans="1:42" ht="18" customHeight="1" x14ac:dyDescent="0.3">
      <c r="A16" s="88">
        <v>7</v>
      </c>
      <c r="B16" s="66" t="s">
        <v>21</v>
      </c>
      <c r="C16" s="57">
        <f>IF(AND($W$4=""),"",IF(AND(AF19=""),"",IF(AND(AJ$13&gt;0,AK$13=7),AF19/31*AL$13,AF19)))</f>
        <v>43300</v>
      </c>
      <c r="D16" s="43">
        <f>IF(AND($W$4=""),"",IF(AND(C16=""),"",IF(AND($AC$4=$Z$7),"",ROUND((C16*5%),0))))</f>
        <v>2165</v>
      </c>
      <c r="E16" s="58">
        <f t="shared" si="1"/>
        <v>45465</v>
      </c>
      <c r="F16" s="57">
        <f>IF(AND($W$4=""),"",IF(AND(AH19=""),"",IF(AND(AJ$13&gt;0,AK$13=7),AH19/31*AL$13,AH19)))</f>
        <v>22660</v>
      </c>
      <c r="G16" s="43">
        <f>IF(AND($W$4=""),"",IF(AND(C16=""),"",IF(AND($AC$4=$Z$7),"",ROUND((F16*139%),0))))</f>
        <v>31497</v>
      </c>
      <c r="H16" s="58">
        <f t="shared" si="3"/>
        <v>54157</v>
      </c>
      <c r="I16" s="57">
        <f t="shared" si="7"/>
        <v>20640</v>
      </c>
      <c r="J16" s="57">
        <f t="shared" si="7"/>
        <v>-29332</v>
      </c>
      <c r="K16" s="57">
        <f t="shared" si="4"/>
        <v>-8692</v>
      </c>
      <c r="L16" s="57">
        <f t="shared" si="5"/>
        <v>6192</v>
      </c>
      <c r="M16" s="57">
        <f t="shared" si="6"/>
        <v>-8800</v>
      </c>
      <c r="N16" s="57">
        <f t="shared" si="6"/>
        <v>-2608</v>
      </c>
      <c r="O16" s="57">
        <f t="shared" si="8"/>
        <v>-261</v>
      </c>
      <c r="P16" s="57">
        <f t="shared" si="9"/>
        <v>-235</v>
      </c>
      <c r="Q16" s="58">
        <f t="shared" si="10"/>
        <v>-496</v>
      </c>
      <c r="R16" s="52">
        <f t="shared" si="11"/>
        <v>-2112</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TWENTY  ONE  THOUSAND  SEVEN  HUNDRED  SEVENTY  NINE  Only)</v>
      </c>
      <c r="AA16" s="2"/>
      <c r="AD16" s="1">
        <v>4</v>
      </c>
      <c r="AF16" s="3">
        <f>IF(AND($AJ$4=$AG$3),AE13,AF15)</f>
        <v>42000</v>
      </c>
      <c r="AH16" s="3">
        <f>IF(AND($AJ$4=$AG$3),AG13,AH15)</f>
        <v>22000</v>
      </c>
    </row>
    <row r="17" spans="1:34" ht="18" customHeight="1" x14ac:dyDescent="0.3">
      <c r="A17" s="88">
        <v>8</v>
      </c>
      <c r="B17" s="66" t="s">
        <v>22</v>
      </c>
      <c r="C17" s="57">
        <f>IF(AND($W$4=""),"",IF(AND(AF20=""),"",IF(AND(AJ$13&gt;0,AK$13=8),AF20/31*AL$13,AF20)))</f>
        <v>43300</v>
      </c>
      <c r="D17" s="43">
        <f>IF(AND($W$4=""),"",IF(AND(C17=""),"",IF(AND($AC$4=$Z$7),"",ROUND((C17*5%),0))))</f>
        <v>2165</v>
      </c>
      <c r="E17" s="58">
        <f t="shared" si="1"/>
        <v>45465</v>
      </c>
      <c r="F17" s="57">
        <f>IF(AND($W$4=""),"",IF(AND(AH20=""),"",IF(AND(AJ$13&gt;0,AK$13=8),AH20/31*AL$13,AH20)))</f>
        <v>22660</v>
      </c>
      <c r="G17" s="43">
        <f>IF(AND($W$4=""),"",IF(AND(C17=""),"",IF(AND($AC$4=$Z$7),"",ROUND((F17*139%),0))))</f>
        <v>31497</v>
      </c>
      <c r="H17" s="58">
        <f t="shared" si="3"/>
        <v>54157</v>
      </c>
      <c r="I17" s="57">
        <f t="shared" si="7"/>
        <v>20640</v>
      </c>
      <c r="J17" s="57">
        <f t="shared" si="7"/>
        <v>-29332</v>
      </c>
      <c r="K17" s="57">
        <f t="shared" si="4"/>
        <v>-8692</v>
      </c>
      <c r="L17" s="57">
        <f t="shared" si="5"/>
        <v>6192</v>
      </c>
      <c r="M17" s="57">
        <f t="shared" si="6"/>
        <v>-8800</v>
      </c>
      <c r="N17" s="57">
        <f t="shared" si="6"/>
        <v>-2608</v>
      </c>
      <c r="O17" s="57">
        <f t="shared" si="8"/>
        <v>-261</v>
      </c>
      <c r="P17" s="57">
        <f t="shared" si="9"/>
        <v>-235</v>
      </c>
      <c r="Q17" s="58">
        <f t="shared" si="10"/>
        <v>-496</v>
      </c>
      <c r="R17" s="52">
        <f t="shared" si="11"/>
        <v>-2112</v>
      </c>
      <c r="S17" s="140"/>
      <c r="T17" s="141"/>
      <c r="Y17" s="1">
        <f>IF(AND($W$4=""),"",K22)</f>
        <v>-17637</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SEVENTEEN THOUSAND  SIX  HUNDRED  THIRTY  SEVEN  Only)</v>
      </c>
      <c r="AD17" s="1">
        <v>5</v>
      </c>
      <c r="AF17" s="3">
        <f>IF(AND($AK$4=$AG$3),AE13,AF16)</f>
        <v>42000</v>
      </c>
      <c r="AH17" s="3">
        <f>IF(AND($AK$4=$AG$3),AG13,AH16)</f>
        <v>22000</v>
      </c>
    </row>
    <row r="18" spans="1:34" ht="18" customHeight="1" x14ac:dyDescent="0.3">
      <c r="A18" s="88">
        <v>9</v>
      </c>
      <c r="B18" s="66" t="s">
        <v>23</v>
      </c>
      <c r="C18" s="57">
        <f>IF(AND($W$4=""),"",IF(AND(AF21=""),"",IF(AND(AJ$13&gt;0,AK$13=9),AF21/30*AL$13,AF21)))</f>
        <v>43300</v>
      </c>
      <c r="D18" s="43">
        <f>IF(AND($W$4=""),"",IF(AND(C18=""),"",IF(AND($AC$4=$Z$7),"",ROUND((C18*5%),0))))</f>
        <v>2165</v>
      </c>
      <c r="E18" s="58">
        <f t="shared" si="1"/>
        <v>45465</v>
      </c>
      <c r="F18" s="57">
        <f>IF(AND($W$4=""),"",IF(AND(AH21=""),"",IF(AND(AJ$13&gt;0,AK$13=9),AH21/30*AL$13,AH21)))</f>
        <v>22660</v>
      </c>
      <c r="G18" s="43">
        <f>IF(AND($W$4=""),"",IF(AND(C18=""),"",IF(AND($AC$4=$Z$7),"",ROUND((F18*139%),0))))</f>
        <v>31497</v>
      </c>
      <c r="H18" s="58">
        <f t="shared" si="3"/>
        <v>54157</v>
      </c>
      <c r="I18" s="42">
        <f t="shared" si="7"/>
        <v>20640</v>
      </c>
      <c r="J18" s="42">
        <f t="shared" si="7"/>
        <v>-29332</v>
      </c>
      <c r="K18" s="42">
        <f t="shared" si="4"/>
        <v>-8692</v>
      </c>
      <c r="L18" s="57">
        <f t="shared" si="5"/>
        <v>6192</v>
      </c>
      <c r="M18" s="57">
        <f t="shared" si="6"/>
        <v>-8800</v>
      </c>
      <c r="N18" s="57">
        <f t="shared" si="6"/>
        <v>-2608</v>
      </c>
      <c r="O18" s="57">
        <f t="shared" si="8"/>
        <v>-261</v>
      </c>
      <c r="P18" s="57">
        <f t="shared" si="9"/>
        <v>-235</v>
      </c>
      <c r="Q18" s="58">
        <f t="shared" si="10"/>
        <v>-496</v>
      </c>
      <c r="R18" s="52">
        <f t="shared" si="11"/>
        <v>-2112</v>
      </c>
      <c r="S18" s="140"/>
      <c r="T18" s="141"/>
      <c r="AA18" s="2"/>
      <c r="AD18" s="1">
        <v>6</v>
      </c>
      <c r="AF18" s="3">
        <f>IF(AND($AL$4=$AG$3),AE13,AF17)</f>
        <v>42000</v>
      </c>
      <c r="AH18" s="3">
        <f>IF(AND($AL$4=$AG$3),AG13,AH17)</f>
        <v>22000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43300</v>
      </c>
      <c r="AH19" s="3">
        <f>IF(AND(AK13&gt;=8),"",IF(AND($AM$4=$AG$3),AG13,ROUNDUP(ROUND(AH18*1.03,),-1)))</f>
        <v>22660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43300</v>
      </c>
      <c r="AH20" s="39">
        <f>IF(AND($AN$4=$AG$3),AG13,AH19)</f>
        <v>22660</v>
      </c>
    </row>
    <row r="21" spans="1:34" ht="19.2" thickTop="1" thickBot="1" x14ac:dyDescent="0.35">
      <c r="A21" s="152" t="s">
        <v>24</v>
      </c>
      <c r="B21" s="153"/>
      <c r="C21" s="44">
        <f t="shared" ref="C21:R21" si="12">IF(AND($W$4=""),"",SUM(C10:C20))</f>
        <v>366996.77419354836</v>
      </c>
      <c r="D21" s="44">
        <f t="shared" si="12"/>
        <v>15979</v>
      </c>
      <c r="E21" s="44">
        <f t="shared" si="12"/>
        <v>382975.77419354836</v>
      </c>
      <c r="F21" s="59">
        <f t="shared" si="12"/>
        <v>192173.54838709679</v>
      </c>
      <c r="G21" s="59">
        <f t="shared" si="12"/>
        <v>263394</v>
      </c>
      <c r="H21" s="59">
        <f t="shared" si="12"/>
        <v>455567.54838709679</v>
      </c>
      <c r="I21" s="59">
        <f t="shared" si="12"/>
        <v>174823.22580645161</v>
      </c>
      <c r="J21" s="59">
        <f t="shared" si="12"/>
        <v>-247415</v>
      </c>
      <c r="K21" s="59">
        <f t="shared" si="12"/>
        <v>-72591.774193548394</v>
      </c>
      <c r="L21" s="59">
        <f t="shared" si="12"/>
        <v>52447</v>
      </c>
      <c r="M21" s="59">
        <f t="shared" si="12"/>
        <v>-74226</v>
      </c>
      <c r="N21" s="59">
        <f t="shared" si="12"/>
        <v>-21779</v>
      </c>
      <c r="O21" s="59">
        <f t="shared" si="12"/>
        <v>-2178</v>
      </c>
      <c r="P21" s="59">
        <f t="shared" si="12"/>
        <v>-1964</v>
      </c>
      <c r="Q21" s="59">
        <f t="shared" si="12"/>
        <v>-4142</v>
      </c>
      <c r="R21" s="60">
        <f t="shared" si="12"/>
        <v>-17637</v>
      </c>
      <c r="S21" s="154"/>
      <c r="T21" s="155"/>
      <c r="AD21" s="1">
        <v>9</v>
      </c>
      <c r="AF21" s="3">
        <f>IF(AND($AO$4=$AG$3),AE13,AF20)</f>
        <v>43300</v>
      </c>
      <c r="AH21" s="40">
        <f>IF(AND($AO$4=$AG$3),AG13,AH20)</f>
        <v>22660</v>
      </c>
    </row>
    <row r="22" spans="1:34" ht="18.600000000000001" thickTop="1" thickBot="1" x14ac:dyDescent="0.35">
      <c r="A22" s="89"/>
      <c r="B22" s="71" t="s">
        <v>60</v>
      </c>
      <c r="C22" s="161">
        <f>Master!G20</f>
        <v>42747</v>
      </c>
      <c r="D22" s="161"/>
      <c r="E22" s="162" t="s">
        <v>72</v>
      </c>
      <c r="F22" s="162"/>
      <c r="G22" s="162"/>
      <c r="H22" s="162"/>
      <c r="I22" s="162"/>
      <c r="J22" s="162"/>
      <c r="K22" s="163">
        <f>IF(AND(W4=""),"",IF(AND(AB4=$AA$7),R21,O21))</f>
        <v>-17637</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-21779</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-2178</v>
      </c>
      <c r="Q24" s="158"/>
      <c r="R24" s="166" t="str">
        <f>IF(AND($W$4=""),"",Z17)</f>
        <v>( Rs.   SEVENTEEN THOUSAND  SIX  HUNDRED  THIRTY  SEVEN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-1964</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-17637</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Xbi2E5yjrYtlKeoufA40h40VZ4TkiPr1wxbLME0YDkBxpXCzUP4puRlGOhwCgrFg0yufNFO9QFS7p+6URYevXw==" saltValue="TojCiQWH0NszmILfNugmlg=="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AP30"/>
  <sheetViews>
    <sheetView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NAME13</v>
      </c>
      <c r="E4" s="151"/>
      <c r="F4" s="151"/>
      <c r="G4" s="151"/>
      <c r="H4" s="151"/>
      <c r="I4" s="78" t="s">
        <v>93</v>
      </c>
      <c r="J4" s="151" t="str">
        <f>IF(ISNA(VLOOKUP($W$4,Master!A$9:AP$78,3,FALSE)),"",VLOOKUP($W$4,Master!A$9:AP$78,3,FALSE))</f>
        <v>TEACHER13</v>
      </c>
      <c r="K4" s="151"/>
      <c r="L4" s="151"/>
      <c r="M4" s="148" t="s">
        <v>94</v>
      </c>
      <c r="N4" s="148"/>
      <c r="O4" s="149">
        <f>IF(ISNA(VLOOKUP($W$4,Master!A$9:AP$78,4,FALSE)),"",VLOOKUP($W$4,Master!A$9:AP$78,4,FALSE))</f>
        <v>13</v>
      </c>
      <c r="P4" s="149"/>
      <c r="Q4" s="149"/>
      <c r="R4" s="149"/>
      <c r="S4" s="149"/>
      <c r="T4" s="150"/>
      <c r="U4" s="142" t="s">
        <v>61</v>
      </c>
      <c r="V4" s="142"/>
      <c r="W4" s="73">
        <v>13</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23000</v>
      </c>
      <c r="AF4" s="1">
        <f>IF(ISNA(VLOOKUP($W$4,Master!A$9:AP$78,10,FALSE)),"",VLOOKUP($W$4,Master!A$9:AP$78,10,FALSE))</f>
        <v>43000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42748</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42748</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26354.838709677417</v>
      </c>
      <c r="D10" s="58">
        <f t="shared" ref="D10:D15" si="0">IF(AND($W$4=""),"",IF(AND(C10=""),"",IF(AND($AC$4=$Z$7),"",ROUND((C10*4%),0))))</f>
        <v>1054</v>
      </c>
      <c r="E10" s="58">
        <f t="shared" ref="E10:E20" si="1">IF(AND($W$4=""),"",IF(AND(C10=""),"",SUM(C10:D10)))</f>
        <v>27408.838709677417</v>
      </c>
      <c r="F10" s="57">
        <f>IF(AND($W$4=""),"",IF(AND(AH13=""),"",IF(AND(AJ$13&gt;0,AK$13=1),AH13/31*AL$13,AH13)))</f>
        <v>14096.774193548386</v>
      </c>
      <c r="G10" s="58">
        <f t="shared" ref="G10:G15" si="2">IF(AND($W$4=""),"",IF(AND(C10=""),"",IF(AND($AC$4=$Z$7),"",ROUND((F10*136%),0))))</f>
        <v>19172</v>
      </c>
      <c r="H10" s="58">
        <f t="shared" ref="H10:H20" si="3">IF(AND($W$4=""),"",IF(AND(F10=""),"",SUM(F10:G10)))</f>
        <v>33268.774193548386</v>
      </c>
      <c r="I10" s="57">
        <f>IF(AND(C10=""),"",IF(AND(F10=""),"",C10-F10))</f>
        <v>12258.06451612903</v>
      </c>
      <c r="J10" s="57">
        <f>IF(AND(D10=""),"",IF(AND(G10=""),"",D10-G10))</f>
        <v>-18118</v>
      </c>
      <c r="K10" s="57">
        <f t="shared" ref="K10:K20" si="4">IF(AND($W$4=""),"",IF(AND(I10=""),"",SUM(I10:J10)))</f>
        <v>-5859.9354838709696</v>
      </c>
      <c r="L10" s="57">
        <f t="shared" ref="L10:L18" si="5">IF(AND($U$4=""),"",IF(AND(K10=""),"",ROUND(I10*30%,0)))</f>
        <v>3677</v>
      </c>
      <c r="M10" s="57">
        <f t="shared" ref="M10:N18" si="6">IF(AND($U$4=""),"",IF(AND(J10=""),"",ROUND(J10*30%,0)))</f>
        <v>-5435</v>
      </c>
      <c r="N10" s="57">
        <f t="shared" si="6"/>
        <v>-1758</v>
      </c>
      <c r="O10" s="57">
        <f>IF(AND(C10=""),"",IF(AND(K10=""),"",IF(AND($AB$4=$AA$6),N10-ROUND(((N10)*10%),0),ROUND(((N10)*10%),0))))</f>
        <v>-176</v>
      </c>
      <c r="P10" s="57">
        <f>IF(AND(C10=""),"",IF(AND(C10=0),"",IF(AND(K10=""),"",IF(AND($AB$4=$AA$6),ROUND(((N10)*10%),0),ROUND(((N10-O10)*$AD$4%),0)))))</f>
        <v>-158</v>
      </c>
      <c r="Q10" s="58">
        <f>IF(AND(K10=""),"",IF(AND(O10=""),"",IF(AND(P10=""),"",SUM(O10+P10))))</f>
        <v>-334</v>
      </c>
      <c r="R10" s="52">
        <f>IF(AND(K10=""),"",IF(AND(C10=0),"",IF(AND(Q10=""),N10,N10-Q10)))</f>
        <v>-1424</v>
      </c>
      <c r="S10" s="140"/>
      <c r="T10" s="141"/>
      <c r="X10" s="1" t="str">
        <f>IF(AND($AB$4=$AA$6),"CREDIT IN GPF",IF(AND($AB$4=$AA$7),"NPS Ded.",""))</f>
        <v>NPS Ded.</v>
      </c>
      <c r="AC10" s="5"/>
      <c r="AN10" s="1">
        <f>IF(AND(C10=""),"",IF(AND(C10=0),"",IF(AND(K10=""),"",ROUND(((N10-O10)*$AD$4%),0))))</f>
        <v>-158</v>
      </c>
    </row>
    <row r="11" spans="1:42" ht="18" customHeight="1" x14ac:dyDescent="0.3">
      <c r="A11" s="88">
        <v>2</v>
      </c>
      <c r="B11" s="66" t="s">
        <v>16</v>
      </c>
      <c r="C11" s="57">
        <f>IF(AND($W$4=""),"",IF(AND(AF14=""),"",IF(AND(AJ$13&gt;0,AK$13=2),AF14/28*AL$13,AF14)))</f>
        <v>43000</v>
      </c>
      <c r="D11" s="43">
        <f t="shared" si="0"/>
        <v>1720</v>
      </c>
      <c r="E11" s="58">
        <f t="shared" si="1"/>
        <v>44720</v>
      </c>
      <c r="F11" s="57">
        <f>IF(AND($W$4=""),"",IF(AND(AH14=""),"",IF(AND(AJ$13&gt;0,AK$13=2),AH14/28*AL$13,AH14)))</f>
        <v>23000</v>
      </c>
      <c r="G11" s="43">
        <f t="shared" si="2"/>
        <v>31280</v>
      </c>
      <c r="H11" s="58">
        <f t="shared" si="3"/>
        <v>54280</v>
      </c>
      <c r="I11" s="57">
        <f t="shared" ref="I11:J20" si="7">IF(AND(C11=""),"",IF(AND(F11=""),"",C11-F11))</f>
        <v>20000</v>
      </c>
      <c r="J11" s="57">
        <f t="shared" si="7"/>
        <v>-29560</v>
      </c>
      <c r="K11" s="57">
        <f t="shared" si="4"/>
        <v>-9560</v>
      </c>
      <c r="L11" s="57">
        <f t="shared" si="5"/>
        <v>6000</v>
      </c>
      <c r="M11" s="57">
        <f t="shared" si="6"/>
        <v>-8868</v>
      </c>
      <c r="N11" s="57">
        <f t="shared" si="6"/>
        <v>-2868</v>
      </c>
      <c r="O11" s="57">
        <f t="shared" ref="O11:O18" si="8">IF(AND(C11=""),"",IF(AND(K11=""),"",IF(AND($AB$4=$AA$6),N11-ROUND(((N11)*10%),0),ROUND(((N11)*10%),0))))</f>
        <v>-287</v>
      </c>
      <c r="P11" s="57">
        <f t="shared" ref="P11:P18" si="9">IF(AND(C11=""),"",IF(AND(C11=0),"",IF(AND(K11=""),"",IF(AND($AB$4=$AA$6),ROUND(((N11)*10%),0),ROUND(((N11-O11)*$AD$4%),0)))))</f>
        <v>-258</v>
      </c>
      <c r="Q11" s="58">
        <f t="shared" ref="Q11:Q18" si="10">IF(AND(K11=""),"",IF(AND(O11=""),"",IF(AND(P11=""),"",SUM(O11+P11))))</f>
        <v>-545</v>
      </c>
      <c r="R11" s="52">
        <f t="shared" ref="R11:R18" si="11">IF(AND(K11=""),"",IF(AND(C11=0),"",IF(AND(Q11=""),N11,N11-Q11)))</f>
        <v>-2323</v>
      </c>
      <c r="S11" s="140"/>
      <c r="T11" s="141"/>
      <c r="AC11" s="5"/>
    </row>
    <row r="12" spans="1:42" ht="18" customHeight="1" x14ac:dyDescent="0.3">
      <c r="A12" s="88">
        <v>3</v>
      </c>
      <c r="B12" s="66" t="s">
        <v>17</v>
      </c>
      <c r="C12" s="57">
        <f>IF(AND($W$4=""),"",IF(AND(AF15=""),"",IF(AND(AJ$13&gt;0,AK$13=3),AF15/31*AL$13,AF15)))</f>
        <v>43000</v>
      </c>
      <c r="D12" s="43">
        <f t="shared" si="0"/>
        <v>1720</v>
      </c>
      <c r="E12" s="58">
        <f t="shared" si="1"/>
        <v>44720</v>
      </c>
      <c r="F12" s="57">
        <f>IF(AND($W$4=""),"",IF(AND(AH15=""),"",IF(AND(AJ$13&gt;0,AK$13=3),AH15/31*AL$13,AH15)))</f>
        <v>23000</v>
      </c>
      <c r="G12" s="43">
        <f t="shared" si="2"/>
        <v>31280</v>
      </c>
      <c r="H12" s="58">
        <f t="shared" si="3"/>
        <v>54280</v>
      </c>
      <c r="I12" s="57">
        <f t="shared" si="7"/>
        <v>20000</v>
      </c>
      <c r="J12" s="57">
        <f t="shared" si="7"/>
        <v>-29560</v>
      </c>
      <c r="K12" s="57">
        <f t="shared" si="4"/>
        <v>-9560</v>
      </c>
      <c r="L12" s="57">
        <f t="shared" si="5"/>
        <v>6000</v>
      </c>
      <c r="M12" s="57">
        <f t="shared" si="6"/>
        <v>-8868</v>
      </c>
      <c r="N12" s="57">
        <f t="shared" si="6"/>
        <v>-2868</v>
      </c>
      <c r="O12" s="57">
        <f t="shared" si="8"/>
        <v>-287</v>
      </c>
      <c r="P12" s="57">
        <f t="shared" si="9"/>
        <v>-258</v>
      </c>
      <c r="Q12" s="58">
        <f t="shared" si="10"/>
        <v>-545</v>
      </c>
      <c r="R12" s="52">
        <f t="shared" si="11"/>
        <v>-2323</v>
      </c>
      <c r="S12" s="140"/>
      <c r="T12" s="141"/>
      <c r="AA12" s="2"/>
      <c r="AC12" s="5"/>
    </row>
    <row r="13" spans="1:42" ht="18" customHeight="1" x14ac:dyDescent="0.3">
      <c r="A13" s="88">
        <v>4</v>
      </c>
      <c r="B13" s="66" t="s">
        <v>18</v>
      </c>
      <c r="C13" s="57">
        <f>IF(AND($W$4=""),"",IF(AND(AF16=""),"",IF(AND(AJ$13&gt;0,AK$13=4),AF16/30*AL$13,AF16)))</f>
        <v>43000</v>
      </c>
      <c r="D13" s="43">
        <f t="shared" si="0"/>
        <v>1720</v>
      </c>
      <c r="E13" s="58">
        <f t="shared" si="1"/>
        <v>44720</v>
      </c>
      <c r="F13" s="57">
        <f>IF(AND($W$4=""),"",IF(AND(AH16=""),"",IF(AND(AJ$13&gt;0,AK$13=4),AH16/30*AL$13,AH16)))</f>
        <v>23000</v>
      </c>
      <c r="G13" s="43">
        <f t="shared" si="2"/>
        <v>31280</v>
      </c>
      <c r="H13" s="58">
        <f t="shared" si="3"/>
        <v>54280</v>
      </c>
      <c r="I13" s="42">
        <f t="shared" si="7"/>
        <v>20000</v>
      </c>
      <c r="J13" s="42">
        <f t="shared" si="7"/>
        <v>-29560</v>
      </c>
      <c r="K13" s="42">
        <f t="shared" si="4"/>
        <v>-9560</v>
      </c>
      <c r="L13" s="57">
        <f t="shared" si="5"/>
        <v>6000</v>
      </c>
      <c r="M13" s="57">
        <f t="shared" si="6"/>
        <v>-8868</v>
      </c>
      <c r="N13" s="57">
        <f t="shared" si="6"/>
        <v>-2868</v>
      </c>
      <c r="O13" s="57">
        <f t="shared" si="8"/>
        <v>-287</v>
      </c>
      <c r="P13" s="57">
        <f t="shared" si="9"/>
        <v>-258</v>
      </c>
      <c r="Q13" s="58">
        <f t="shared" si="10"/>
        <v>-545</v>
      </c>
      <c r="R13" s="52">
        <f t="shared" si="11"/>
        <v>-2323</v>
      </c>
      <c r="S13" s="140"/>
      <c r="T13" s="141"/>
      <c r="AD13" s="1">
        <v>1</v>
      </c>
      <c r="AE13" s="2">
        <f>IF(ISNA(VLOOKUP($W$4,Master!A$9:AP$78,10,FALSE)),"",VLOOKUP($W$4,Master!A$9:AP$78,10,FALSE))</f>
        <v>43000</v>
      </c>
      <c r="AF13" s="3">
        <f>IF(AND($AG$4=$AG$2),"",IF(AND($AG$4=$AG$3),AE13,""))</f>
        <v>43000</v>
      </c>
      <c r="AG13" s="1">
        <f>IF(ISNA(VLOOKUP($W$4,Master!A$9:AP$78,9,FALSE)),"",VLOOKUP($W$4,Master!A$9:AP$78,9,FALSE))</f>
        <v>23000</v>
      </c>
      <c r="AH13" s="3">
        <f>IF(AND($AG$4=$AG$2),"",IF(AND($AG$4=$AG$3),AG13,""))</f>
        <v>23000</v>
      </c>
      <c r="AI13" s="56">
        <f>IF(ISNA(VLOOKUP($W$4,Master!A$9:AP$78,7,FALSE)),"",VLOOKUP($W$4,Master!A$9:AP$78,7,FALSE))</f>
        <v>42748</v>
      </c>
      <c r="AJ13" s="1">
        <f>DAY(AI13)</f>
        <v>13</v>
      </c>
      <c r="AK13" s="1">
        <f>MONTH(AI13)</f>
        <v>1</v>
      </c>
      <c r="AL13" s="1">
        <f>IF(AND(AK13=1),31-AJ13,IF(AND(AK13=2),28-AJ13,IF(AND(AK13=3),31-AJ13,IF(AND(AK13=4),30-AJ13,IF(AND(AK13=5),31-AJ13,IF(AND(AK13=6),30-AJ13,IF(AND(AK13=7),31-AJ13,IF(AND(AK13=8),31-AJ13,IF(AND(AK13=9),30-AJ13,"")))))))))+1</f>
        <v>19</v>
      </c>
    </row>
    <row r="14" spans="1:42" ht="18" customHeight="1" x14ac:dyDescent="0.3">
      <c r="A14" s="88">
        <v>5</v>
      </c>
      <c r="B14" s="66" t="s">
        <v>19</v>
      </c>
      <c r="C14" s="57">
        <f>IF(AND($W$4=""),"",IF(AND(AF17=""),"",IF(AND(AJ$13&gt;0,AK$13=5),AF17/31*AL$13,AF17)))</f>
        <v>43000</v>
      </c>
      <c r="D14" s="43">
        <f t="shared" si="0"/>
        <v>1720</v>
      </c>
      <c r="E14" s="58">
        <f t="shared" si="1"/>
        <v>44720</v>
      </c>
      <c r="F14" s="57">
        <f>IF(AND($W$4=""),"",IF(AND(AH17=""),"",IF(AND(AJ$13&gt;0,AK$13=5),AH17/31*AL$13,AH17)))</f>
        <v>23000</v>
      </c>
      <c r="G14" s="43">
        <f t="shared" si="2"/>
        <v>31280</v>
      </c>
      <c r="H14" s="58">
        <f t="shared" si="3"/>
        <v>54280</v>
      </c>
      <c r="I14" s="42">
        <f t="shared" si="7"/>
        <v>20000</v>
      </c>
      <c r="J14" s="42">
        <f t="shared" si="7"/>
        <v>-29560</v>
      </c>
      <c r="K14" s="42">
        <f t="shared" si="4"/>
        <v>-9560</v>
      </c>
      <c r="L14" s="57">
        <f t="shared" si="5"/>
        <v>6000</v>
      </c>
      <c r="M14" s="57">
        <f t="shared" si="6"/>
        <v>-8868</v>
      </c>
      <c r="N14" s="57">
        <f t="shared" si="6"/>
        <v>-2868</v>
      </c>
      <c r="O14" s="57">
        <f t="shared" si="8"/>
        <v>-287</v>
      </c>
      <c r="P14" s="57">
        <f t="shared" si="9"/>
        <v>-258</v>
      </c>
      <c r="Q14" s="58">
        <f t="shared" si="10"/>
        <v>-545</v>
      </c>
      <c r="R14" s="52">
        <f t="shared" si="11"/>
        <v>-2323</v>
      </c>
      <c r="S14" s="140"/>
      <c r="T14" s="141"/>
      <c r="AA14" s="2"/>
      <c r="AD14" s="1">
        <v>2</v>
      </c>
      <c r="AF14" s="3">
        <f>IF(AND($AH$4=$AG$3),AE13,AF13)</f>
        <v>43000</v>
      </c>
      <c r="AH14" s="3">
        <f>IF(AND($AH$4=$AG$3),AG13,AH13)</f>
        <v>23000</v>
      </c>
    </row>
    <row r="15" spans="1:42" ht="18" customHeight="1" x14ac:dyDescent="0.3">
      <c r="A15" s="88">
        <v>6</v>
      </c>
      <c r="B15" s="66" t="s">
        <v>20</v>
      </c>
      <c r="C15" s="57">
        <f>IF(AND($W$4=""),"",IF(AND(AF18=""),"",IF(AND(AJ$13&gt;0,AK$13=6),AF18/30*AL$13,AF18)))</f>
        <v>43000</v>
      </c>
      <c r="D15" s="43">
        <f t="shared" si="0"/>
        <v>1720</v>
      </c>
      <c r="E15" s="58">
        <f t="shared" si="1"/>
        <v>44720</v>
      </c>
      <c r="F15" s="57">
        <f>IF(AND($W$4=""),"",IF(AND(AH18=""),"",IF(AND(AJ$13&gt;0,AK$13=6),AH18/30*AL$13,AH18)))</f>
        <v>23000</v>
      </c>
      <c r="G15" s="43">
        <f t="shared" si="2"/>
        <v>31280</v>
      </c>
      <c r="H15" s="58">
        <f t="shared" si="3"/>
        <v>54280</v>
      </c>
      <c r="I15" s="42">
        <f t="shared" si="7"/>
        <v>20000</v>
      </c>
      <c r="J15" s="42">
        <f t="shared" si="7"/>
        <v>-29560</v>
      </c>
      <c r="K15" s="42">
        <f t="shared" si="4"/>
        <v>-9560</v>
      </c>
      <c r="L15" s="57">
        <f t="shared" si="5"/>
        <v>6000</v>
      </c>
      <c r="M15" s="57">
        <f t="shared" si="6"/>
        <v>-8868</v>
      </c>
      <c r="N15" s="57">
        <f t="shared" si="6"/>
        <v>-2868</v>
      </c>
      <c r="O15" s="57">
        <f t="shared" si="8"/>
        <v>-287</v>
      </c>
      <c r="P15" s="57">
        <f t="shared" si="9"/>
        <v>-258</v>
      </c>
      <c r="Q15" s="58">
        <f t="shared" si="10"/>
        <v>-545</v>
      </c>
      <c r="R15" s="52">
        <f t="shared" si="11"/>
        <v>-2323</v>
      </c>
      <c r="S15" s="140"/>
      <c r="T15" s="141"/>
      <c r="Y15" s="61">
        <f>IF(AND($W$4=""),"",IF(AND($AB$4=$AA$6),SUM(N10:N20),SUM(N10:N20)))</f>
        <v>-25191</v>
      </c>
      <c r="AD15" s="1">
        <v>3</v>
      </c>
      <c r="AF15" s="3">
        <f>IF(AND($AI$4=$AG$3),AE13,AF14)</f>
        <v>43000</v>
      </c>
      <c r="AH15" s="3">
        <f>IF(AND($AI$4=$AG$3),AG13,AH14)</f>
        <v>23000</v>
      </c>
    </row>
    <row r="16" spans="1:42" ht="18" customHeight="1" x14ac:dyDescent="0.3">
      <c r="A16" s="88">
        <v>7</v>
      </c>
      <c r="B16" s="66" t="s">
        <v>21</v>
      </c>
      <c r="C16" s="57">
        <f>IF(AND($W$4=""),"",IF(AND(AF19=""),"",IF(AND(AJ$13&gt;0,AK$13=7),AF19/31*AL$13,AF19)))</f>
        <v>44300</v>
      </c>
      <c r="D16" s="43">
        <f>IF(AND($W$4=""),"",IF(AND(C16=""),"",IF(AND($AC$4=$Z$7),"",ROUND((C16*5%),0))))</f>
        <v>2215</v>
      </c>
      <c r="E16" s="58">
        <f t="shared" si="1"/>
        <v>46515</v>
      </c>
      <c r="F16" s="57">
        <f>IF(AND($W$4=""),"",IF(AND(AH19=""),"",IF(AND(AJ$13&gt;0,AK$13=7),AH19/31*AL$13,AH19)))</f>
        <v>23690</v>
      </c>
      <c r="G16" s="43">
        <f>IF(AND($W$4=""),"",IF(AND(C16=""),"",IF(AND($AC$4=$Z$7),"",ROUND((F16*139%),0))))</f>
        <v>32929</v>
      </c>
      <c r="H16" s="58">
        <f t="shared" si="3"/>
        <v>56619</v>
      </c>
      <c r="I16" s="57">
        <f t="shared" si="7"/>
        <v>20610</v>
      </c>
      <c r="J16" s="57">
        <f t="shared" si="7"/>
        <v>-30714</v>
      </c>
      <c r="K16" s="57">
        <f t="shared" si="4"/>
        <v>-10104</v>
      </c>
      <c r="L16" s="57">
        <f t="shared" si="5"/>
        <v>6183</v>
      </c>
      <c r="M16" s="57">
        <f t="shared" si="6"/>
        <v>-9214</v>
      </c>
      <c r="N16" s="57">
        <f t="shared" si="6"/>
        <v>-3031</v>
      </c>
      <c r="O16" s="57">
        <f t="shared" si="8"/>
        <v>-303</v>
      </c>
      <c r="P16" s="57">
        <f t="shared" si="9"/>
        <v>-273</v>
      </c>
      <c r="Q16" s="58">
        <f t="shared" si="10"/>
        <v>-576</v>
      </c>
      <c r="R16" s="52">
        <f t="shared" si="11"/>
        <v>-2455</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TWENTY  FIVE  THOUSAND  ONE  HUNDRED  NINETY  ONE  Only)</v>
      </c>
      <c r="AA16" s="2"/>
      <c r="AD16" s="1">
        <v>4</v>
      </c>
      <c r="AF16" s="3">
        <f>IF(AND($AJ$4=$AG$3),AE13,AF15)</f>
        <v>43000</v>
      </c>
      <c r="AH16" s="3">
        <f>IF(AND($AJ$4=$AG$3),AG13,AH15)</f>
        <v>23000</v>
      </c>
    </row>
    <row r="17" spans="1:34" ht="18" customHeight="1" x14ac:dyDescent="0.3">
      <c r="A17" s="88">
        <v>8</v>
      </c>
      <c r="B17" s="66" t="s">
        <v>22</v>
      </c>
      <c r="C17" s="57">
        <f>IF(AND($W$4=""),"",IF(AND(AF20=""),"",IF(AND(AJ$13&gt;0,AK$13=8),AF20/31*AL$13,AF20)))</f>
        <v>44300</v>
      </c>
      <c r="D17" s="43">
        <f>IF(AND($W$4=""),"",IF(AND(C17=""),"",IF(AND($AC$4=$Z$7),"",ROUND((C17*5%),0))))</f>
        <v>2215</v>
      </c>
      <c r="E17" s="58">
        <f t="shared" si="1"/>
        <v>46515</v>
      </c>
      <c r="F17" s="57">
        <f>IF(AND($W$4=""),"",IF(AND(AH20=""),"",IF(AND(AJ$13&gt;0,AK$13=8),AH20/31*AL$13,AH20)))</f>
        <v>23690</v>
      </c>
      <c r="G17" s="43">
        <f>IF(AND($W$4=""),"",IF(AND(C17=""),"",IF(AND($AC$4=$Z$7),"",ROUND((F17*139%),0))))</f>
        <v>32929</v>
      </c>
      <c r="H17" s="58">
        <f t="shared" si="3"/>
        <v>56619</v>
      </c>
      <c r="I17" s="57">
        <f t="shared" si="7"/>
        <v>20610</v>
      </c>
      <c r="J17" s="57">
        <f t="shared" si="7"/>
        <v>-30714</v>
      </c>
      <c r="K17" s="57">
        <f t="shared" si="4"/>
        <v>-10104</v>
      </c>
      <c r="L17" s="57">
        <f t="shared" si="5"/>
        <v>6183</v>
      </c>
      <c r="M17" s="57">
        <f t="shared" si="6"/>
        <v>-9214</v>
      </c>
      <c r="N17" s="57">
        <f t="shared" si="6"/>
        <v>-3031</v>
      </c>
      <c r="O17" s="57">
        <f t="shared" si="8"/>
        <v>-303</v>
      </c>
      <c r="P17" s="57">
        <f t="shared" si="9"/>
        <v>-273</v>
      </c>
      <c r="Q17" s="58">
        <f t="shared" si="10"/>
        <v>-576</v>
      </c>
      <c r="R17" s="52">
        <f t="shared" si="11"/>
        <v>-2455</v>
      </c>
      <c r="S17" s="140"/>
      <c r="T17" s="141"/>
      <c r="Y17" s="1">
        <f>IF(AND($W$4=""),"",K22)</f>
        <v>-20404</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TWENTY  THOUSAND  FOUR  HUNDRED  FOUR  Only)</v>
      </c>
      <c r="AD17" s="1">
        <v>5</v>
      </c>
      <c r="AF17" s="3">
        <f>IF(AND($AK$4=$AG$3),AE13,AF16)</f>
        <v>43000</v>
      </c>
      <c r="AH17" s="3">
        <f>IF(AND($AK$4=$AG$3),AG13,AH16)</f>
        <v>23000</v>
      </c>
    </row>
    <row r="18" spans="1:34" ht="18" customHeight="1" x14ac:dyDescent="0.3">
      <c r="A18" s="88">
        <v>9</v>
      </c>
      <c r="B18" s="66" t="s">
        <v>23</v>
      </c>
      <c r="C18" s="57">
        <f>IF(AND($W$4=""),"",IF(AND(AF21=""),"",IF(AND(AJ$13&gt;0,AK$13=9),AF21/30*AL$13,AF21)))</f>
        <v>44300</v>
      </c>
      <c r="D18" s="43">
        <f>IF(AND($W$4=""),"",IF(AND(C18=""),"",IF(AND($AC$4=$Z$7),"",ROUND((C18*5%),0))))</f>
        <v>2215</v>
      </c>
      <c r="E18" s="58">
        <f t="shared" si="1"/>
        <v>46515</v>
      </c>
      <c r="F18" s="57">
        <f>IF(AND($W$4=""),"",IF(AND(AH21=""),"",IF(AND(AJ$13&gt;0,AK$13=9),AH21/30*AL$13,AH21)))</f>
        <v>23690</v>
      </c>
      <c r="G18" s="43">
        <f>IF(AND($W$4=""),"",IF(AND(C18=""),"",IF(AND($AC$4=$Z$7),"",ROUND((F18*139%),0))))</f>
        <v>32929</v>
      </c>
      <c r="H18" s="58">
        <f t="shared" si="3"/>
        <v>56619</v>
      </c>
      <c r="I18" s="42">
        <f t="shared" si="7"/>
        <v>20610</v>
      </c>
      <c r="J18" s="42">
        <f t="shared" si="7"/>
        <v>-30714</v>
      </c>
      <c r="K18" s="42">
        <f t="shared" si="4"/>
        <v>-10104</v>
      </c>
      <c r="L18" s="57">
        <f t="shared" si="5"/>
        <v>6183</v>
      </c>
      <c r="M18" s="57">
        <f t="shared" si="6"/>
        <v>-9214</v>
      </c>
      <c r="N18" s="57">
        <f t="shared" si="6"/>
        <v>-3031</v>
      </c>
      <c r="O18" s="57">
        <f t="shared" si="8"/>
        <v>-303</v>
      </c>
      <c r="P18" s="57">
        <f t="shared" si="9"/>
        <v>-273</v>
      </c>
      <c r="Q18" s="58">
        <f t="shared" si="10"/>
        <v>-576</v>
      </c>
      <c r="R18" s="52">
        <f t="shared" si="11"/>
        <v>-2455</v>
      </c>
      <c r="S18" s="140"/>
      <c r="T18" s="141"/>
      <c r="AA18" s="2"/>
      <c r="AD18" s="1">
        <v>6</v>
      </c>
      <c r="AF18" s="3">
        <f>IF(AND($AL$4=$AG$3),AE13,AF17)</f>
        <v>43000</v>
      </c>
      <c r="AH18" s="3">
        <f>IF(AND($AL$4=$AG$3),AG13,AH17)</f>
        <v>23000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44300</v>
      </c>
      <c r="AH19" s="3">
        <f>IF(AND(AK13&gt;=8),"",IF(AND($AM$4=$AG$3),AG13,ROUNDUP(ROUND(AH18*1.03,),-1)))</f>
        <v>23690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44300</v>
      </c>
      <c r="AH20" s="39">
        <f>IF(AND($AN$4=$AG$3),AG13,AH19)</f>
        <v>23690</v>
      </c>
    </row>
    <row r="21" spans="1:34" ht="19.2" thickTop="1" thickBot="1" x14ac:dyDescent="0.35">
      <c r="A21" s="152" t="s">
        <v>24</v>
      </c>
      <c r="B21" s="153"/>
      <c r="C21" s="44">
        <f t="shared" ref="C21:R21" si="12">IF(AND($W$4=""),"",SUM(C10:C20))</f>
        <v>374254.83870967745</v>
      </c>
      <c r="D21" s="44">
        <f t="shared" si="12"/>
        <v>16299</v>
      </c>
      <c r="E21" s="44">
        <f t="shared" si="12"/>
        <v>390553.83870967745</v>
      </c>
      <c r="F21" s="59">
        <f t="shared" si="12"/>
        <v>200166.77419354839</v>
      </c>
      <c r="G21" s="59">
        <f t="shared" si="12"/>
        <v>274359</v>
      </c>
      <c r="H21" s="59">
        <f t="shared" si="12"/>
        <v>474525.77419354836</v>
      </c>
      <c r="I21" s="59">
        <f t="shared" si="12"/>
        <v>174088.06451612903</v>
      </c>
      <c r="J21" s="59">
        <f t="shared" si="12"/>
        <v>-258060</v>
      </c>
      <c r="K21" s="59">
        <f t="shared" si="12"/>
        <v>-83971.93548387097</v>
      </c>
      <c r="L21" s="59">
        <f t="shared" si="12"/>
        <v>52226</v>
      </c>
      <c r="M21" s="59">
        <f t="shared" si="12"/>
        <v>-77417</v>
      </c>
      <c r="N21" s="59">
        <f t="shared" si="12"/>
        <v>-25191</v>
      </c>
      <c r="O21" s="59">
        <f t="shared" si="12"/>
        <v>-2520</v>
      </c>
      <c r="P21" s="59">
        <f t="shared" si="12"/>
        <v>-2267</v>
      </c>
      <c r="Q21" s="59">
        <f t="shared" si="12"/>
        <v>-4787</v>
      </c>
      <c r="R21" s="60">
        <f t="shared" si="12"/>
        <v>-20404</v>
      </c>
      <c r="S21" s="154"/>
      <c r="T21" s="155"/>
      <c r="AD21" s="1">
        <v>9</v>
      </c>
      <c r="AF21" s="3">
        <f>IF(AND($AO$4=$AG$3),AE13,AF20)</f>
        <v>44300</v>
      </c>
      <c r="AH21" s="40">
        <f>IF(AND($AO$4=$AG$3),AG13,AH20)</f>
        <v>23690</v>
      </c>
    </row>
    <row r="22" spans="1:34" ht="18.600000000000001" thickTop="1" thickBot="1" x14ac:dyDescent="0.35">
      <c r="A22" s="89"/>
      <c r="B22" s="71" t="s">
        <v>60</v>
      </c>
      <c r="C22" s="161">
        <f>Master!G21</f>
        <v>42748</v>
      </c>
      <c r="D22" s="161"/>
      <c r="E22" s="162" t="s">
        <v>72</v>
      </c>
      <c r="F22" s="162"/>
      <c r="G22" s="162"/>
      <c r="H22" s="162"/>
      <c r="I22" s="162"/>
      <c r="J22" s="162"/>
      <c r="K22" s="163">
        <f>IF(AND(W4=""),"",IF(AND(AB4=$AA$7),R21,O21))</f>
        <v>-20404</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-25191</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-2520</v>
      </c>
      <c r="Q24" s="158"/>
      <c r="R24" s="166" t="str">
        <f>IF(AND($W$4=""),"",Z17)</f>
        <v>( Rs.   TWENTY  THOUSAND  FOUR  HUNDRED  FOUR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-2267</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-20404</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B6XC65ReaZacWEzuapDobrGTUb9+AIMK4hmvjAN2dXbxuZamgiF/Po3Kadq+mSRMbEIO/bCl2986ccfstBZsqQ==" saltValue="QCvyUiaS/wlpMOdn60lmuw=="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2060"/>
  </sheetPr>
  <dimension ref="A1:AP30"/>
  <sheetViews>
    <sheetView workbookViewId="0"/>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NAME14</v>
      </c>
      <c r="E4" s="151"/>
      <c r="F4" s="151"/>
      <c r="G4" s="151"/>
      <c r="H4" s="151"/>
      <c r="I4" s="78" t="s">
        <v>93</v>
      </c>
      <c r="J4" s="151" t="str">
        <f>IF(ISNA(VLOOKUP($W$4,Master!A$9:AP$78,3,FALSE)),"",VLOOKUP($W$4,Master!A$9:AP$78,3,FALSE))</f>
        <v>TEACHER14</v>
      </c>
      <c r="K4" s="151"/>
      <c r="L4" s="151"/>
      <c r="M4" s="148" t="s">
        <v>94</v>
      </c>
      <c r="N4" s="148"/>
      <c r="O4" s="149">
        <f>IF(ISNA(VLOOKUP($W$4,Master!A$9:AP$78,4,FALSE)),"",VLOOKUP($W$4,Master!A$9:AP$78,4,FALSE))</f>
        <v>14</v>
      </c>
      <c r="P4" s="149"/>
      <c r="Q4" s="149"/>
      <c r="R4" s="149"/>
      <c r="S4" s="149"/>
      <c r="T4" s="150"/>
      <c r="U4" s="142" t="s">
        <v>61</v>
      </c>
      <c r="V4" s="142"/>
      <c r="W4" s="73">
        <v>14</v>
      </c>
      <c r="X4" s="51"/>
      <c r="AB4" s="1" t="str">
        <f>IF(ISNA(VLOOKUP($W$4,Master!A$9:AP$78,5,FALSE)),"",VLOOKUP($W$4,Master!A$9:AP$78,5,FALSE))</f>
        <v>NPS</v>
      </c>
      <c r="AC4" s="5" t="str">
        <f>IF(ISNA(VLOOKUP($W$4,Master!A$9:AP$78,6,FALSE)),"",VLOOKUP($W$4,Master!A$9:AP$78,6,FALSE))</f>
        <v>Regular Pay</v>
      </c>
      <c r="AD4" s="1">
        <f>IF(ISNA(VLOOKUP($W$4,Master!A$9:AP$78,8,FALSE)),"",VLOOKUP($W$4,Master!A$9:AP$78,8,FALSE))</f>
        <v>10</v>
      </c>
      <c r="AE4" s="1">
        <f>IF(ISNA(VLOOKUP($W$4,Master!A$9:AP$78,9,FALSE)),"",VLOOKUP($W$4,Master!A$9:AP$78,9,FALSE))</f>
        <v>24000</v>
      </c>
      <c r="AF4" s="1">
        <f>IF(ISNA(VLOOKUP($W$4,Master!A$9:AP$78,10,FALSE)),"",VLOOKUP($W$4,Master!A$9:AP$78,10,FALSE))</f>
        <v>44000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42749</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42749</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25548.387096774193</v>
      </c>
      <c r="D10" s="58">
        <f t="shared" ref="D10:D15" si="0">IF(AND($W$4=""),"",IF(AND(C10=""),"",IF(AND($AC$4=$Z$7),"",ROUND((C10*4%),0))))</f>
        <v>1022</v>
      </c>
      <c r="E10" s="58">
        <f t="shared" ref="E10:E20" si="1">IF(AND($W$4=""),"",IF(AND(C10=""),"",SUM(C10:D10)))</f>
        <v>26570.387096774193</v>
      </c>
      <c r="F10" s="57">
        <f>IF(AND($W$4=""),"",IF(AND(AH13=""),"",IF(AND(AJ$13&gt;0,AK$13=1),AH13/31*AL$13,AH13)))</f>
        <v>13935.483870967742</v>
      </c>
      <c r="G10" s="58">
        <f t="shared" ref="G10:G15" si="2">IF(AND($W$4=""),"",IF(AND(C10=""),"",IF(AND($AC$4=$Z$7),"",ROUND((F10*136%),0))))</f>
        <v>18952</v>
      </c>
      <c r="H10" s="58">
        <f t="shared" ref="H10:H20" si="3">IF(AND($W$4=""),"",IF(AND(F10=""),"",SUM(F10:G10)))</f>
        <v>32887.483870967742</v>
      </c>
      <c r="I10" s="57">
        <f>IF(AND(C10=""),"",IF(AND(F10=""),"",C10-F10))</f>
        <v>11612.903225806451</v>
      </c>
      <c r="J10" s="57">
        <f>IF(AND(D10=""),"",IF(AND(G10=""),"",D10-G10))</f>
        <v>-17930</v>
      </c>
      <c r="K10" s="57">
        <f t="shared" ref="K10:K20" si="4">IF(AND($W$4=""),"",IF(AND(I10=""),"",SUM(I10:J10)))</f>
        <v>-6317.0967741935492</v>
      </c>
      <c r="L10" s="57">
        <f t="shared" ref="L10:L18" si="5">IF(AND($U$4=""),"",IF(AND(K10=""),"",ROUND(I10*30%,0)))</f>
        <v>3484</v>
      </c>
      <c r="M10" s="57">
        <f t="shared" ref="M10:N18" si="6">IF(AND($U$4=""),"",IF(AND(J10=""),"",ROUND(J10*30%,0)))</f>
        <v>-5379</v>
      </c>
      <c r="N10" s="57">
        <f t="shared" si="6"/>
        <v>-1895</v>
      </c>
      <c r="O10" s="57">
        <f>IF(AND(C10=""),"",IF(AND(K10=""),"",IF(AND($AB$4=$AA$6),N10-ROUND(((N10)*10%),0),ROUND(((N10)*10%),0))))</f>
        <v>-190</v>
      </c>
      <c r="P10" s="57">
        <f>IF(AND(C10=""),"",IF(AND(C10=0),"",IF(AND(K10=""),"",IF(AND($AB$4=$AA$6),ROUND(((N10)*10%),0),ROUND(((N10-O10)*$AD$4%),0)))))</f>
        <v>-171</v>
      </c>
      <c r="Q10" s="58">
        <f>IF(AND(K10=""),"",IF(AND(O10=""),"",IF(AND(P10=""),"",SUM(O10+P10))))</f>
        <v>-361</v>
      </c>
      <c r="R10" s="52">
        <f>IF(AND(K10=""),"",IF(AND(C10=0),"",IF(AND(Q10=""),N10,N10-Q10)))</f>
        <v>-1534</v>
      </c>
      <c r="S10" s="140"/>
      <c r="T10" s="141"/>
      <c r="X10" s="1" t="str">
        <f>IF(AND($AB$4=$AA$6),"CREDIT IN GPF",IF(AND($AB$4=$AA$7),"NPS Ded.",""))</f>
        <v>NPS Ded.</v>
      </c>
      <c r="AC10" s="5"/>
      <c r="AN10" s="1">
        <f>IF(AND(C10=""),"",IF(AND(C10=0),"",IF(AND(K10=""),"",ROUND(((N10-O10)*$AD$4%),0))))</f>
        <v>-171</v>
      </c>
    </row>
    <row r="11" spans="1:42" ht="18" customHeight="1" x14ac:dyDescent="0.3">
      <c r="A11" s="88">
        <v>2</v>
      </c>
      <c r="B11" s="66" t="s">
        <v>16</v>
      </c>
      <c r="C11" s="57">
        <f>IF(AND($W$4=""),"",IF(AND(AF14=""),"",IF(AND(AJ$13&gt;0,AK$13=2),AF14/28*AL$13,AF14)))</f>
        <v>44000</v>
      </c>
      <c r="D11" s="43">
        <f t="shared" si="0"/>
        <v>1760</v>
      </c>
      <c r="E11" s="58">
        <f t="shared" si="1"/>
        <v>45760</v>
      </c>
      <c r="F11" s="57">
        <f>IF(AND($W$4=""),"",IF(AND(AH14=""),"",IF(AND(AJ$13&gt;0,AK$13=2),AH14/28*AL$13,AH14)))</f>
        <v>24000</v>
      </c>
      <c r="G11" s="43">
        <f t="shared" si="2"/>
        <v>32640</v>
      </c>
      <c r="H11" s="58">
        <f t="shared" si="3"/>
        <v>56640</v>
      </c>
      <c r="I11" s="57">
        <f t="shared" ref="I11:J20" si="7">IF(AND(C11=""),"",IF(AND(F11=""),"",C11-F11))</f>
        <v>20000</v>
      </c>
      <c r="J11" s="57">
        <f t="shared" si="7"/>
        <v>-30880</v>
      </c>
      <c r="K11" s="57">
        <f t="shared" si="4"/>
        <v>-10880</v>
      </c>
      <c r="L11" s="57">
        <f t="shared" si="5"/>
        <v>6000</v>
      </c>
      <c r="M11" s="57">
        <f t="shared" si="6"/>
        <v>-9264</v>
      </c>
      <c r="N11" s="57">
        <f t="shared" si="6"/>
        <v>-3264</v>
      </c>
      <c r="O11" s="57">
        <f t="shared" ref="O11:O18" si="8">IF(AND(C11=""),"",IF(AND(K11=""),"",IF(AND($AB$4=$AA$6),N11-ROUND(((N11)*10%),0),ROUND(((N11)*10%),0))))</f>
        <v>-326</v>
      </c>
      <c r="P11" s="57">
        <f t="shared" ref="P11:P18" si="9">IF(AND(C11=""),"",IF(AND(C11=0),"",IF(AND(K11=""),"",IF(AND($AB$4=$AA$6),ROUND(((N11)*10%),0),ROUND(((N11-O11)*$AD$4%),0)))))</f>
        <v>-294</v>
      </c>
      <c r="Q11" s="58">
        <f t="shared" ref="Q11:Q18" si="10">IF(AND(K11=""),"",IF(AND(O11=""),"",IF(AND(P11=""),"",SUM(O11+P11))))</f>
        <v>-620</v>
      </c>
      <c r="R11" s="52">
        <f t="shared" ref="R11:R18" si="11">IF(AND(K11=""),"",IF(AND(C11=0),"",IF(AND(Q11=""),N11,N11-Q11)))</f>
        <v>-2644</v>
      </c>
      <c r="S11" s="140"/>
      <c r="T11" s="141"/>
      <c r="AC11" s="5"/>
    </row>
    <row r="12" spans="1:42" ht="18" customHeight="1" x14ac:dyDescent="0.3">
      <c r="A12" s="88">
        <v>3</v>
      </c>
      <c r="B12" s="66" t="s">
        <v>17</v>
      </c>
      <c r="C12" s="57">
        <f>IF(AND($W$4=""),"",IF(AND(AF15=""),"",IF(AND(AJ$13&gt;0,AK$13=3),AF15/31*AL$13,AF15)))</f>
        <v>44000</v>
      </c>
      <c r="D12" s="43">
        <f t="shared" si="0"/>
        <v>1760</v>
      </c>
      <c r="E12" s="58">
        <f t="shared" si="1"/>
        <v>45760</v>
      </c>
      <c r="F12" s="57">
        <f>IF(AND($W$4=""),"",IF(AND(AH15=""),"",IF(AND(AJ$13&gt;0,AK$13=3),AH15/31*AL$13,AH15)))</f>
        <v>24000</v>
      </c>
      <c r="G12" s="43">
        <f t="shared" si="2"/>
        <v>32640</v>
      </c>
      <c r="H12" s="58">
        <f t="shared" si="3"/>
        <v>56640</v>
      </c>
      <c r="I12" s="57">
        <f t="shared" si="7"/>
        <v>20000</v>
      </c>
      <c r="J12" s="57">
        <f t="shared" si="7"/>
        <v>-30880</v>
      </c>
      <c r="K12" s="57">
        <f t="shared" si="4"/>
        <v>-10880</v>
      </c>
      <c r="L12" s="57">
        <f t="shared" si="5"/>
        <v>6000</v>
      </c>
      <c r="M12" s="57">
        <f t="shared" si="6"/>
        <v>-9264</v>
      </c>
      <c r="N12" s="57">
        <f t="shared" si="6"/>
        <v>-3264</v>
      </c>
      <c r="O12" s="57">
        <f t="shared" si="8"/>
        <v>-326</v>
      </c>
      <c r="P12" s="57">
        <f t="shared" si="9"/>
        <v>-294</v>
      </c>
      <c r="Q12" s="58">
        <f t="shared" si="10"/>
        <v>-620</v>
      </c>
      <c r="R12" s="52">
        <f t="shared" si="11"/>
        <v>-2644</v>
      </c>
      <c r="S12" s="140"/>
      <c r="T12" s="141"/>
      <c r="AA12" s="2"/>
      <c r="AC12" s="5"/>
    </row>
    <row r="13" spans="1:42" ht="18" customHeight="1" x14ac:dyDescent="0.3">
      <c r="A13" s="88">
        <v>4</v>
      </c>
      <c r="B13" s="66" t="s">
        <v>18</v>
      </c>
      <c r="C13" s="57">
        <f>IF(AND($W$4=""),"",IF(AND(AF16=""),"",IF(AND(AJ$13&gt;0,AK$13=4),AF16/30*AL$13,AF16)))</f>
        <v>44000</v>
      </c>
      <c r="D13" s="43">
        <f t="shared" si="0"/>
        <v>1760</v>
      </c>
      <c r="E13" s="58">
        <f t="shared" si="1"/>
        <v>45760</v>
      </c>
      <c r="F13" s="57">
        <f>IF(AND($W$4=""),"",IF(AND(AH16=""),"",IF(AND(AJ$13&gt;0,AK$13=4),AH16/30*AL$13,AH16)))</f>
        <v>24000</v>
      </c>
      <c r="G13" s="43">
        <f t="shared" si="2"/>
        <v>32640</v>
      </c>
      <c r="H13" s="58">
        <f t="shared" si="3"/>
        <v>56640</v>
      </c>
      <c r="I13" s="42">
        <f t="shared" si="7"/>
        <v>20000</v>
      </c>
      <c r="J13" s="42">
        <f t="shared" si="7"/>
        <v>-30880</v>
      </c>
      <c r="K13" s="42">
        <f t="shared" si="4"/>
        <v>-10880</v>
      </c>
      <c r="L13" s="57">
        <f t="shared" si="5"/>
        <v>6000</v>
      </c>
      <c r="M13" s="57">
        <f t="shared" si="6"/>
        <v>-9264</v>
      </c>
      <c r="N13" s="57">
        <f t="shared" si="6"/>
        <v>-3264</v>
      </c>
      <c r="O13" s="57">
        <f t="shared" si="8"/>
        <v>-326</v>
      </c>
      <c r="P13" s="57">
        <f t="shared" si="9"/>
        <v>-294</v>
      </c>
      <c r="Q13" s="58">
        <f t="shared" si="10"/>
        <v>-620</v>
      </c>
      <c r="R13" s="52">
        <f t="shared" si="11"/>
        <v>-2644</v>
      </c>
      <c r="S13" s="140"/>
      <c r="T13" s="141"/>
      <c r="AD13" s="1">
        <v>1</v>
      </c>
      <c r="AE13" s="2">
        <f>IF(ISNA(VLOOKUP($W$4,Master!A$9:AP$78,10,FALSE)),"",VLOOKUP($W$4,Master!A$9:AP$78,10,FALSE))</f>
        <v>44000</v>
      </c>
      <c r="AF13" s="3">
        <f>IF(AND($AG$4=$AG$2),"",IF(AND($AG$4=$AG$3),AE13,""))</f>
        <v>44000</v>
      </c>
      <c r="AG13" s="1">
        <f>IF(ISNA(VLOOKUP($W$4,Master!A$9:AP$78,9,FALSE)),"",VLOOKUP($W$4,Master!A$9:AP$78,9,FALSE))</f>
        <v>24000</v>
      </c>
      <c r="AH13" s="3">
        <f>IF(AND($AG$4=$AG$2),"",IF(AND($AG$4=$AG$3),AG13,""))</f>
        <v>24000</v>
      </c>
      <c r="AI13" s="56">
        <f>IF(ISNA(VLOOKUP($W$4,Master!A$9:AP$78,7,FALSE)),"",VLOOKUP($W$4,Master!A$9:AP$78,7,FALSE))</f>
        <v>42749</v>
      </c>
      <c r="AJ13" s="1">
        <f>DAY(AI13)</f>
        <v>14</v>
      </c>
      <c r="AK13" s="1">
        <f>MONTH(AI13)</f>
        <v>1</v>
      </c>
      <c r="AL13" s="1">
        <f>IF(AND(AK13=1),31-AJ13,IF(AND(AK13=2),28-AJ13,IF(AND(AK13=3),31-AJ13,IF(AND(AK13=4),30-AJ13,IF(AND(AK13=5),31-AJ13,IF(AND(AK13=6),30-AJ13,IF(AND(AK13=7),31-AJ13,IF(AND(AK13=8),31-AJ13,IF(AND(AK13=9),30-AJ13,"")))))))))+1</f>
        <v>18</v>
      </c>
    </row>
    <row r="14" spans="1:42" ht="18" customHeight="1" x14ac:dyDescent="0.3">
      <c r="A14" s="88">
        <v>5</v>
      </c>
      <c r="B14" s="66" t="s">
        <v>19</v>
      </c>
      <c r="C14" s="57">
        <f>IF(AND($W$4=""),"",IF(AND(AF17=""),"",IF(AND(AJ$13&gt;0,AK$13=5),AF17/31*AL$13,AF17)))</f>
        <v>44000</v>
      </c>
      <c r="D14" s="43">
        <f t="shared" si="0"/>
        <v>1760</v>
      </c>
      <c r="E14" s="58">
        <f t="shared" si="1"/>
        <v>45760</v>
      </c>
      <c r="F14" s="57">
        <f>IF(AND($W$4=""),"",IF(AND(AH17=""),"",IF(AND(AJ$13&gt;0,AK$13=5),AH17/31*AL$13,AH17)))</f>
        <v>24000</v>
      </c>
      <c r="G14" s="43">
        <f t="shared" si="2"/>
        <v>32640</v>
      </c>
      <c r="H14" s="58">
        <f t="shared" si="3"/>
        <v>56640</v>
      </c>
      <c r="I14" s="42">
        <f t="shared" si="7"/>
        <v>20000</v>
      </c>
      <c r="J14" s="42">
        <f t="shared" si="7"/>
        <v>-30880</v>
      </c>
      <c r="K14" s="42">
        <f t="shared" si="4"/>
        <v>-10880</v>
      </c>
      <c r="L14" s="57">
        <f t="shared" si="5"/>
        <v>6000</v>
      </c>
      <c r="M14" s="57">
        <f t="shared" si="6"/>
        <v>-9264</v>
      </c>
      <c r="N14" s="57">
        <f t="shared" si="6"/>
        <v>-3264</v>
      </c>
      <c r="O14" s="57">
        <f t="shared" si="8"/>
        <v>-326</v>
      </c>
      <c r="P14" s="57">
        <f t="shared" si="9"/>
        <v>-294</v>
      </c>
      <c r="Q14" s="58">
        <f t="shared" si="10"/>
        <v>-620</v>
      </c>
      <c r="R14" s="52">
        <f t="shared" si="11"/>
        <v>-2644</v>
      </c>
      <c r="S14" s="140"/>
      <c r="T14" s="141"/>
      <c r="AA14" s="2"/>
      <c r="AD14" s="1">
        <v>2</v>
      </c>
      <c r="AF14" s="3">
        <f>IF(AND($AH$4=$AG$3),AE13,AF13)</f>
        <v>44000</v>
      </c>
      <c r="AH14" s="3">
        <f>IF(AND($AH$4=$AG$3),AG13,AH13)</f>
        <v>24000</v>
      </c>
    </row>
    <row r="15" spans="1:42" ht="18" customHeight="1" x14ac:dyDescent="0.3">
      <c r="A15" s="88">
        <v>6</v>
      </c>
      <c r="B15" s="66" t="s">
        <v>20</v>
      </c>
      <c r="C15" s="57">
        <f>IF(AND($W$4=""),"",IF(AND(AF18=""),"",IF(AND(AJ$13&gt;0,AK$13=6),AF18/30*AL$13,AF18)))</f>
        <v>44000</v>
      </c>
      <c r="D15" s="43">
        <f t="shared" si="0"/>
        <v>1760</v>
      </c>
      <c r="E15" s="58">
        <f t="shared" si="1"/>
        <v>45760</v>
      </c>
      <c r="F15" s="57">
        <f>IF(AND($W$4=""),"",IF(AND(AH18=""),"",IF(AND(AJ$13&gt;0,AK$13=6),AH18/30*AL$13,AH18)))</f>
        <v>24000</v>
      </c>
      <c r="G15" s="43">
        <f t="shared" si="2"/>
        <v>32640</v>
      </c>
      <c r="H15" s="58">
        <f t="shared" si="3"/>
        <v>56640</v>
      </c>
      <c r="I15" s="42">
        <f t="shared" si="7"/>
        <v>20000</v>
      </c>
      <c r="J15" s="42">
        <f t="shared" si="7"/>
        <v>-30880</v>
      </c>
      <c r="K15" s="42">
        <f t="shared" si="4"/>
        <v>-10880</v>
      </c>
      <c r="L15" s="57">
        <f t="shared" si="5"/>
        <v>6000</v>
      </c>
      <c r="M15" s="57">
        <f t="shared" si="6"/>
        <v>-9264</v>
      </c>
      <c r="N15" s="57">
        <f t="shared" si="6"/>
        <v>-3264</v>
      </c>
      <c r="O15" s="57">
        <f t="shared" si="8"/>
        <v>-326</v>
      </c>
      <c r="P15" s="57">
        <f t="shared" si="9"/>
        <v>-294</v>
      </c>
      <c r="Q15" s="58">
        <f t="shared" si="10"/>
        <v>-620</v>
      </c>
      <c r="R15" s="52">
        <f t="shared" si="11"/>
        <v>-2644</v>
      </c>
      <c r="S15" s="140"/>
      <c r="T15" s="141"/>
      <c r="Y15" s="61">
        <f>IF(AND($W$4=""),"",IF(AND($AB$4=$AA$6),SUM(N10:N20),SUM(N10:N20)))</f>
        <v>-28580</v>
      </c>
      <c r="AD15" s="1">
        <v>3</v>
      </c>
      <c r="AF15" s="3">
        <f>IF(AND($AI$4=$AG$3),AE13,AF14)</f>
        <v>44000</v>
      </c>
      <c r="AH15" s="3">
        <f>IF(AND($AI$4=$AG$3),AG13,AH14)</f>
        <v>24000</v>
      </c>
    </row>
    <row r="16" spans="1:42" ht="18" customHeight="1" x14ac:dyDescent="0.3">
      <c r="A16" s="88">
        <v>7</v>
      </c>
      <c r="B16" s="66" t="s">
        <v>21</v>
      </c>
      <c r="C16" s="57">
        <f>IF(AND($W$4=""),"",IF(AND(AF19=""),"",IF(AND(AJ$13&gt;0,AK$13=7),AF19/31*AL$13,AF19)))</f>
        <v>45300</v>
      </c>
      <c r="D16" s="43">
        <f>IF(AND($W$4=""),"",IF(AND(C16=""),"",IF(AND($AC$4=$Z$7),"",ROUND((C16*5%),0))))</f>
        <v>2265</v>
      </c>
      <c r="E16" s="58">
        <f t="shared" si="1"/>
        <v>47565</v>
      </c>
      <c r="F16" s="57">
        <f>IF(AND($W$4=""),"",IF(AND(AH19=""),"",IF(AND(AJ$13&gt;0,AK$13=7),AH19/31*AL$13,AH19)))</f>
        <v>24720</v>
      </c>
      <c r="G16" s="43">
        <f>IF(AND($W$4=""),"",IF(AND(C16=""),"",IF(AND($AC$4=$Z$7),"",ROUND((F16*139%),0))))</f>
        <v>34361</v>
      </c>
      <c r="H16" s="58">
        <f t="shared" si="3"/>
        <v>59081</v>
      </c>
      <c r="I16" s="57">
        <f t="shared" si="7"/>
        <v>20580</v>
      </c>
      <c r="J16" s="57">
        <f t="shared" si="7"/>
        <v>-32096</v>
      </c>
      <c r="K16" s="57">
        <f t="shared" si="4"/>
        <v>-11516</v>
      </c>
      <c r="L16" s="57">
        <f t="shared" si="5"/>
        <v>6174</v>
      </c>
      <c r="M16" s="57">
        <f t="shared" si="6"/>
        <v>-9629</v>
      </c>
      <c r="N16" s="57">
        <f t="shared" si="6"/>
        <v>-3455</v>
      </c>
      <c r="O16" s="57">
        <f t="shared" si="8"/>
        <v>-346</v>
      </c>
      <c r="P16" s="57">
        <f t="shared" si="9"/>
        <v>-311</v>
      </c>
      <c r="Q16" s="58">
        <f t="shared" si="10"/>
        <v>-657</v>
      </c>
      <c r="R16" s="52">
        <f t="shared" si="11"/>
        <v>-2798</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TWENTY  EIGHT  THOUSAND  FIVE  HUNDRED  EIGHTY  Only)</v>
      </c>
      <c r="AA16" s="2"/>
      <c r="AD16" s="1">
        <v>4</v>
      </c>
      <c r="AF16" s="3">
        <f>IF(AND($AJ$4=$AG$3),AE13,AF15)</f>
        <v>44000</v>
      </c>
      <c r="AH16" s="3">
        <f>IF(AND($AJ$4=$AG$3),AG13,AH15)</f>
        <v>24000</v>
      </c>
    </row>
    <row r="17" spans="1:34" ht="18" customHeight="1" x14ac:dyDescent="0.3">
      <c r="A17" s="88">
        <v>8</v>
      </c>
      <c r="B17" s="66" t="s">
        <v>22</v>
      </c>
      <c r="C17" s="57">
        <f>IF(AND($W$4=""),"",IF(AND(AF20=""),"",IF(AND(AJ$13&gt;0,AK$13=8),AF20/31*AL$13,AF20)))</f>
        <v>45300</v>
      </c>
      <c r="D17" s="43">
        <f>IF(AND($W$4=""),"",IF(AND(C17=""),"",IF(AND($AC$4=$Z$7),"",ROUND((C17*5%),0))))</f>
        <v>2265</v>
      </c>
      <c r="E17" s="58">
        <f t="shared" si="1"/>
        <v>47565</v>
      </c>
      <c r="F17" s="57">
        <f>IF(AND($W$4=""),"",IF(AND(AH20=""),"",IF(AND(AJ$13&gt;0,AK$13=8),AH20/31*AL$13,AH20)))</f>
        <v>24720</v>
      </c>
      <c r="G17" s="43">
        <f>IF(AND($W$4=""),"",IF(AND(C17=""),"",IF(AND($AC$4=$Z$7),"",ROUND((F17*139%),0))))</f>
        <v>34361</v>
      </c>
      <c r="H17" s="58">
        <f t="shared" si="3"/>
        <v>59081</v>
      </c>
      <c r="I17" s="57">
        <f t="shared" si="7"/>
        <v>20580</v>
      </c>
      <c r="J17" s="57">
        <f t="shared" si="7"/>
        <v>-32096</v>
      </c>
      <c r="K17" s="57">
        <f t="shared" si="4"/>
        <v>-11516</v>
      </c>
      <c r="L17" s="57">
        <f t="shared" si="5"/>
        <v>6174</v>
      </c>
      <c r="M17" s="57">
        <f t="shared" si="6"/>
        <v>-9629</v>
      </c>
      <c r="N17" s="57">
        <f t="shared" si="6"/>
        <v>-3455</v>
      </c>
      <c r="O17" s="57">
        <f t="shared" si="8"/>
        <v>-346</v>
      </c>
      <c r="P17" s="57">
        <f t="shared" si="9"/>
        <v>-311</v>
      </c>
      <c r="Q17" s="58">
        <f t="shared" si="10"/>
        <v>-657</v>
      </c>
      <c r="R17" s="52">
        <f t="shared" si="11"/>
        <v>-2798</v>
      </c>
      <c r="S17" s="140"/>
      <c r="T17" s="141"/>
      <c r="Y17" s="1">
        <f>IF(AND($W$4=""),"",K22)</f>
        <v>-23148</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TWENTY  THREE  THOUSAND  ONE  HUNDRED  FOURTY  EIGHT  Only)</v>
      </c>
      <c r="AD17" s="1">
        <v>5</v>
      </c>
      <c r="AF17" s="3">
        <f>IF(AND($AK$4=$AG$3),AE13,AF16)</f>
        <v>44000</v>
      </c>
      <c r="AH17" s="3">
        <f>IF(AND($AK$4=$AG$3),AG13,AH16)</f>
        <v>24000</v>
      </c>
    </row>
    <row r="18" spans="1:34" ht="18" customHeight="1" x14ac:dyDescent="0.3">
      <c r="A18" s="88">
        <v>9</v>
      </c>
      <c r="B18" s="66" t="s">
        <v>23</v>
      </c>
      <c r="C18" s="57">
        <f>IF(AND($W$4=""),"",IF(AND(AF21=""),"",IF(AND(AJ$13&gt;0,AK$13=9),AF21/30*AL$13,AF21)))</f>
        <v>45300</v>
      </c>
      <c r="D18" s="43">
        <f>IF(AND($W$4=""),"",IF(AND(C18=""),"",IF(AND($AC$4=$Z$7),"",ROUND((C18*5%),0))))</f>
        <v>2265</v>
      </c>
      <c r="E18" s="58">
        <f t="shared" si="1"/>
        <v>47565</v>
      </c>
      <c r="F18" s="57">
        <f>IF(AND($W$4=""),"",IF(AND(AH21=""),"",IF(AND(AJ$13&gt;0,AK$13=9),AH21/30*AL$13,AH21)))</f>
        <v>24720</v>
      </c>
      <c r="G18" s="43">
        <f>IF(AND($W$4=""),"",IF(AND(C18=""),"",IF(AND($AC$4=$Z$7),"",ROUND((F18*139%),0))))</f>
        <v>34361</v>
      </c>
      <c r="H18" s="58">
        <f t="shared" si="3"/>
        <v>59081</v>
      </c>
      <c r="I18" s="42">
        <f t="shared" si="7"/>
        <v>20580</v>
      </c>
      <c r="J18" s="42">
        <f t="shared" si="7"/>
        <v>-32096</v>
      </c>
      <c r="K18" s="42">
        <f t="shared" si="4"/>
        <v>-11516</v>
      </c>
      <c r="L18" s="57">
        <f t="shared" si="5"/>
        <v>6174</v>
      </c>
      <c r="M18" s="57">
        <f t="shared" si="6"/>
        <v>-9629</v>
      </c>
      <c r="N18" s="57">
        <f t="shared" si="6"/>
        <v>-3455</v>
      </c>
      <c r="O18" s="57">
        <f t="shared" si="8"/>
        <v>-346</v>
      </c>
      <c r="P18" s="57">
        <f t="shared" si="9"/>
        <v>-311</v>
      </c>
      <c r="Q18" s="58">
        <f t="shared" si="10"/>
        <v>-657</v>
      </c>
      <c r="R18" s="52">
        <f t="shared" si="11"/>
        <v>-2798</v>
      </c>
      <c r="S18" s="140"/>
      <c r="T18" s="141"/>
      <c r="AA18" s="2"/>
      <c r="AD18" s="1">
        <v>6</v>
      </c>
      <c r="AF18" s="3">
        <f>IF(AND($AL$4=$AG$3),AE13,AF17)</f>
        <v>44000</v>
      </c>
      <c r="AH18" s="3">
        <f>IF(AND($AL$4=$AG$3),AG13,AH17)</f>
        <v>24000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t="str">
        <f t="shared" si="4"/>
        <v/>
      </c>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45300</v>
      </c>
      <c r="AH19" s="3">
        <f>IF(AND(AK13&gt;=8),"",IF(AND($AM$4=$AG$3),AG13,ROUNDUP(ROUND(AH18*1.03,),-1)))</f>
        <v>24720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45300</v>
      </c>
      <c r="AH20" s="39">
        <f>IF(AND($AN$4=$AG$3),AG13,AH19)</f>
        <v>24720</v>
      </c>
    </row>
    <row r="21" spans="1:34" ht="19.2" thickTop="1" thickBot="1" x14ac:dyDescent="0.35">
      <c r="A21" s="152" t="s">
        <v>24</v>
      </c>
      <c r="B21" s="153"/>
      <c r="C21" s="44">
        <f t="shared" ref="C21:R21" si="12">IF(AND($W$4=""),"",SUM(C10:C20))</f>
        <v>381448.38709677418</v>
      </c>
      <c r="D21" s="44">
        <f t="shared" si="12"/>
        <v>16617</v>
      </c>
      <c r="E21" s="44">
        <f t="shared" si="12"/>
        <v>398065.38709677418</v>
      </c>
      <c r="F21" s="59">
        <f t="shared" si="12"/>
        <v>208095.48387096776</v>
      </c>
      <c r="G21" s="59">
        <f t="shared" si="12"/>
        <v>285235</v>
      </c>
      <c r="H21" s="59">
        <f t="shared" si="12"/>
        <v>493330.48387096776</v>
      </c>
      <c r="I21" s="59">
        <f t="shared" si="12"/>
        <v>173352.90322580645</v>
      </c>
      <c r="J21" s="59">
        <f t="shared" si="12"/>
        <v>-268618</v>
      </c>
      <c r="K21" s="59">
        <f t="shared" si="12"/>
        <v>-95265.096774193546</v>
      </c>
      <c r="L21" s="59">
        <f t="shared" si="12"/>
        <v>52006</v>
      </c>
      <c r="M21" s="59">
        <f t="shared" si="12"/>
        <v>-80586</v>
      </c>
      <c r="N21" s="59">
        <f t="shared" si="12"/>
        <v>-28580</v>
      </c>
      <c r="O21" s="59">
        <f t="shared" si="12"/>
        <v>-2858</v>
      </c>
      <c r="P21" s="59">
        <f t="shared" si="12"/>
        <v>-2574</v>
      </c>
      <c r="Q21" s="59">
        <f t="shared" si="12"/>
        <v>-5432</v>
      </c>
      <c r="R21" s="60">
        <f t="shared" si="12"/>
        <v>-23148</v>
      </c>
      <c r="S21" s="154"/>
      <c r="T21" s="155"/>
      <c r="AD21" s="1">
        <v>9</v>
      </c>
      <c r="AF21" s="3">
        <f>IF(AND($AO$4=$AG$3),AE13,AF20)</f>
        <v>45300</v>
      </c>
      <c r="AH21" s="40">
        <f>IF(AND($AO$4=$AG$3),AG13,AH20)</f>
        <v>24720</v>
      </c>
    </row>
    <row r="22" spans="1:34" ht="18.600000000000001" thickTop="1" thickBot="1" x14ac:dyDescent="0.35">
      <c r="A22" s="89"/>
      <c r="B22" s="71" t="s">
        <v>60</v>
      </c>
      <c r="C22" s="161">
        <f>Master!G22</f>
        <v>42749</v>
      </c>
      <c r="D22" s="161"/>
      <c r="E22" s="162" t="s">
        <v>72</v>
      </c>
      <c r="F22" s="162"/>
      <c r="G22" s="162"/>
      <c r="H22" s="162"/>
      <c r="I22" s="162"/>
      <c r="J22" s="162"/>
      <c r="K22" s="163">
        <f>IF(AND(W4=""),"",IF(AND(AB4=$AA$7),R21,O21))</f>
        <v>-23148</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-28580</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-2858</v>
      </c>
      <c r="Q24" s="158"/>
      <c r="R24" s="166" t="str">
        <f>IF(AND($W$4=""),"",Z17)</f>
        <v>( Rs.   TWENTY  THREE  THOUSAND  ONE  HUNDRED  FOURTY  EIGHT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-2574</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-23148</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Hif5MDVjRw8jyHeEePzUvURKQw7+1vVXSh0//LoHpuPfDNv6DgqQvQfylGLhqk3em890WZBNOQQqI8UnO6G0Iw==" saltValue="Kc0NYT1bS5BoNOMKlWIR7w=="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AP30"/>
  <sheetViews>
    <sheetView workbookViewId="0">
      <selection activeCell="S11" sqref="S11:T11"/>
    </sheetView>
  </sheetViews>
  <sheetFormatPr defaultColWidth="9.109375" defaultRowHeight="14.4" x14ac:dyDescent="0.3"/>
  <cols>
    <col min="1" max="1" width="4.88671875" style="1" customWidth="1"/>
    <col min="2" max="2" width="10.44140625" style="1" customWidth="1"/>
    <col min="3" max="3" width="8.109375" style="1" customWidth="1"/>
    <col min="4" max="4" width="8.33203125" style="1" customWidth="1"/>
    <col min="5" max="5" width="7.88671875" style="1" customWidth="1"/>
    <col min="6" max="6" width="8.109375" style="1" customWidth="1"/>
    <col min="7" max="7" width="7.88671875" style="1" customWidth="1"/>
    <col min="8" max="8" width="8.109375" style="1" customWidth="1"/>
    <col min="9" max="9" width="8" style="1" customWidth="1"/>
    <col min="10" max="10" width="8.5546875" style="1" customWidth="1"/>
    <col min="11" max="15" width="8" style="1" customWidth="1"/>
    <col min="16" max="17" width="7.44140625" style="1" customWidth="1"/>
    <col min="18" max="18" width="8.44140625" style="1" customWidth="1"/>
    <col min="19" max="19" width="9.6640625" style="1" customWidth="1"/>
    <col min="20" max="20" width="11.109375" style="1" customWidth="1"/>
    <col min="21" max="21" width="5.109375" style="1" hidden="1" customWidth="1"/>
    <col min="22" max="22" width="13.5546875" style="1" hidden="1" customWidth="1"/>
    <col min="23" max="23" width="8.109375" style="1" hidden="1" customWidth="1"/>
    <col min="24" max="24" width="12.88671875" style="1" hidden="1" customWidth="1"/>
    <col min="25" max="25" width="6" style="1" hidden="1" customWidth="1"/>
    <col min="26" max="26" width="59.44140625" style="1" hidden="1" customWidth="1"/>
    <col min="27" max="27" width="4.21875" style="1" hidden="1" customWidth="1"/>
    <col min="28" max="28" width="25.6640625" style="1" hidden="1" customWidth="1"/>
    <col min="29" max="29" width="10.44140625" style="1" hidden="1" customWidth="1"/>
    <col min="30" max="30" width="3" style="1" hidden="1" customWidth="1"/>
    <col min="31" max="31" width="10.5546875" style="1" hidden="1" customWidth="1"/>
    <col min="32" max="33" width="6" style="1" hidden="1" customWidth="1"/>
    <col min="34" max="34" width="8.21875" style="1" hidden="1" customWidth="1"/>
    <col min="35" max="35" width="10.5546875" style="1" hidden="1" customWidth="1"/>
    <col min="36" max="41" width="5.77734375" style="1" hidden="1" customWidth="1"/>
    <col min="42" max="42" width="6.44140625" style="1" hidden="1" customWidth="1"/>
    <col min="43" max="43" width="5.77734375" style="1" customWidth="1"/>
    <col min="44" max="44" width="5.21875" style="1" customWidth="1"/>
    <col min="45" max="45" width="5.77734375" style="1" customWidth="1"/>
    <col min="46" max="50" width="9.109375" style="1" customWidth="1"/>
    <col min="51" max="16384" width="9.109375" style="1"/>
  </cols>
  <sheetData>
    <row r="1" spans="1:42" ht="28.8" customHeight="1" thickBot="1" x14ac:dyDescent="0.35">
      <c r="Z1" s="1" t="s">
        <v>66</v>
      </c>
      <c r="AC1" s="5"/>
    </row>
    <row r="2" spans="1:42" ht="18" x14ac:dyDescent="0.3">
      <c r="A2" s="82"/>
      <c r="B2" s="124" t="s">
        <v>48</v>
      </c>
      <c r="C2" s="124"/>
      <c r="D2" s="124"/>
      <c r="E2" s="124"/>
      <c r="F2" s="124"/>
      <c r="G2" s="124"/>
      <c r="H2" s="124"/>
      <c r="I2" s="124"/>
      <c r="J2" s="124"/>
      <c r="K2" s="124"/>
      <c r="L2" s="124"/>
      <c r="M2" s="124"/>
      <c r="N2" s="124"/>
      <c r="O2" s="124"/>
      <c r="P2" s="124"/>
      <c r="Q2" s="124"/>
      <c r="R2" s="124"/>
      <c r="S2" s="124"/>
      <c r="T2" s="83"/>
      <c r="U2" s="49"/>
      <c r="V2" s="49"/>
      <c r="W2" s="49"/>
      <c r="X2" s="49"/>
      <c r="Z2" s="1" t="s">
        <v>67</v>
      </c>
      <c r="AC2" s="5"/>
      <c r="AG2" s="1" t="b">
        <v>0</v>
      </c>
    </row>
    <row r="3" spans="1:42" ht="18" x14ac:dyDescent="0.3">
      <c r="A3" s="84"/>
      <c r="B3" s="125" t="str">
        <f>CONCATENATE("",Master!C3)</f>
        <v>PANCHAYAT ELEMENTRY EDUCATION OFFICE 4DWM</v>
      </c>
      <c r="C3" s="125"/>
      <c r="D3" s="125"/>
      <c r="E3" s="125"/>
      <c r="F3" s="125"/>
      <c r="G3" s="125"/>
      <c r="H3" s="125"/>
      <c r="I3" s="125"/>
      <c r="J3" s="125"/>
      <c r="K3" s="125"/>
      <c r="L3" s="125"/>
      <c r="M3" s="125"/>
      <c r="N3" s="125"/>
      <c r="O3" s="125"/>
      <c r="P3" s="125"/>
      <c r="Q3" s="125"/>
      <c r="R3" s="125"/>
      <c r="S3" s="125"/>
      <c r="T3" s="85"/>
      <c r="V3" s="49"/>
      <c r="W3" s="49"/>
      <c r="X3" s="49"/>
      <c r="Z3" s="1" t="s">
        <v>68</v>
      </c>
      <c r="AC3" s="5"/>
      <c r="AG3" s="1" t="b">
        <v>1</v>
      </c>
    </row>
    <row r="4" spans="1:42" ht="18" customHeight="1" x14ac:dyDescent="0.3">
      <c r="A4" s="126" t="s">
        <v>92</v>
      </c>
      <c r="B4" s="127"/>
      <c r="C4" s="127"/>
      <c r="D4" s="151" t="str">
        <f>IF(ISNA(VLOOKUP($W$4,Master!A$9:AP$78,2,FALSE)),"",VLOOKUP($W$4,Master!A$9:AP$78,2,FALSE))</f>
        <v>NAME15</v>
      </c>
      <c r="E4" s="151"/>
      <c r="F4" s="151"/>
      <c r="G4" s="151"/>
      <c r="H4" s="151"/>
      <c r="I4" s="78" t="s">
        <v>93</v>
      </c>
      <c r="J4" s="151" t="str">
        <f>IF(ISNA(VLOOKUP($W$4,Master!A$9:AP$78,3,FALSE)),"",VLOOKUP($W$4,Master!A$9:AP$78,3,FALSE))</f>
        <v>TEACHER15</v>
      </c>
      <c r="K4" s="151"/>
      <c r="L4" s="151"/>
      <c r="M4" s="148" t="s">
        <v>94</v>
      </c>
      <c r="N4" s="148"/>
      <c r="O4" s="149">
        <f>IF(ISNA(VLOOKUP($W$4,Master!A$9:AP$78,4,FALSE)),"",VLOOKUP($W$4,Master!A$9:AP$78,4,FALSE))</f>
        <v>15</v>
      </c>
      <c r="P4" s="149"/>
      <c r="Q4" s="149"/>
      <c r="R4" s="149"/>
      <c r="S4" s="149"/>
      <c r="T4" s="150"/>
      <c r="U4" s="142" t="s">
        <v>61</v>
      </c>
      <c r="V4" s="142"/>
      <c r="W4" s="73">
        <v>15</v>
      </c>
      <c r="X4" s="51"/>
      <c r="AB4" s="1" t="str">
        <f>IF(ISNA(VLOOKUP($W$4,Master!A$9:AP$78,5,FALSE)),"",VLOOKUP($W$4,Master!A$9:AP$78,5,FALSE))</f>
        <v>NPS</v>
      </c>
      <c r="AC4" s="5" t="str">
        <f>IF(ISNA(VLOOKUP($W$4,Master!A$9:AP$78,6,FALSE)),"",VLOOKUP($W$4,Master!A$9:AP$78,6,FALSE))</f>
        <v>Fix Pay</v>
      </c>
      <c r="AD4" s="1">
        <f>IF(ISNA(VLOOKUP($W$4,Master!A$9:AP$78,8,FALSE)),"",VLOOKUP($W$4,Master!A$9:AP$78,8,FALSE))</f>
        <v>10</v>
      </c>
      <c r="AE4" s="1">
        <f>IF(ISNA(VLOOKUP($W$4,Master!A$9:AP$78,9,FALSE)),"",VLOOKUP($W$4,Master!A$9:AP$78,9,FALSE))</f>
        <v>25000</v>
      </c>
      <c r="AF4" s="1">
        <f>IF(ISNA(VLOOKUP($W$4,Master!A$9:AP$78,10,FALSE)),"",VLOOKUP($W$4,Master!A$9:AP$78,10,FALSE))</f>
        <v>45000</v>
      </c>
      <c r="AG4" s="1" t="b">
        <f>IF(ISNA(VLOOKUP($W$4,Master!A$9:AP$78,35,FALSE)),"",VLOOKUP($W$4,Master!A$9:AP$78,35,FALSE))</f>
        <v>1</v>
      </c>
      <c r="AH4" s="1" t="b">
        <f>IF(ISNA(VLOOKUP($W$4,Master!A$9:AP$78,36,FALSE)),"",VLOOKUP($W$4,Master!A$9:AP$78,36,FALSE))</f>
        <v>0</v>
      </c>
      <c r="AI4" s="1" t="b">
        <f>IF(ISNA(VLOOKUP($W$4,Master!A$9:AP$78,37,FALSE)),"",VLOOKUP($W$4,Master!A$9:AP$78,37,FALSE))</f>
        <v>0</v>
      </c>
      <c r="AJ4" s="1" t="b">
        <f>IF(ISNA(VLOOKUP($W$4,Master!A$9:AP$78,38,FALSE)),"",VLOOKUP($W$4,Master!A$9:AP$78,38,FALSE))</f>
        <v>0</v>
      </c>
      <c r="AK4" s="1" t="b">
        <f>IF(ISNA(VLOOKUP($W$4,Master!A$9:AP$78,39,FALSE)),"",VLOOKUP($W$4,Master!A$9:AP$78,39,FALSE))</f>
        <v>0</v>
      </c>
      <c r="AL4" s="1" t="b">
        <f>IF(ISNA(VLOOKUP($W$4,Master!A$9:AP$78,40,FALSE)),"",VLOOKUP($W$4,Master!A$9:AP$78,40,FALSE))</f>
        <v>0</v>
      </c>
      <c r="AM4" s="1" t="b">
        <f>IF(ISNA(VLOOKUP($W$4,Master!A$9:AP$78,41,FALSE)),"",VLOOKUP($W$4,Master!A$9:AP$78,41,FALSE))</f>
        <v>0</v>
      </c>
      <c r="AN4" s="1" t="b">
        <f>IF(ISNA(VLOOKUP($W$4,Master!A$9:AP$78,42,FALSE)),"",VLOOKUP($W$4,Master!A$9:AP$78,42,FALSE))</f>
        <v>0</v>
      </c>
      <c r="AO4" s="1" t="b">
        <f>IF(ISNA(VLOOKUP($W$4,Master!A$9:AR$78,43,FALSE)),"",VLOOKUP($W$4,Master!A$9:AR$78,43,FALSE))</f>
        <v>0</v>
      </c>
      <c r="AP4" s="1">
        <f>IF(ISNA(VLOOKUP($W$4,Master!A$9:AS$78,44,FALSE)),"",VLOOKUP($W$4,Master!A$9:AS$78,44,FALSE))</f>
        <v>0</v>
      </c>
    </row>
    <row r="5" spans="1:42" ht="15.6" x14ac:dyDescent="0.3">
      <c r="A5" s="84"/>
      <c r="B5" s="70"/>
      <c r="C5" s="70"/>
      <c r="D5" s="70"/>
      <c r="E5" s="70"/>
      <c r="F5" s="4"/>
      <c r="G5" s="4"/>
      <c r="H5" s="4"/>
      <c r="I5" s="4"/>
      <c r="J5" s="4"/>
      <c r="K5" s="4"/>
      <c r="L5" s="4"/>
      <c r="M5" s="4"/>
      <c r="N5" s="4"/>
      <c r="O5" s="70"/>
      <c r="P5" s="70"/>
      <c r="Q5" s="70"/>
      <c r="R5" s="70"/>
      <c r="S5" s="70"/>
      <c r="T5" s="85"/>
      <c r="U5" s="50"/>
      <c r="V5" s="50"/>
      <c r="W5" s="50"/>
      <c r="X5" s="50"/>
      <c r="AC5" s="5"/>
    </row>
    <row r="6" spans="1:42" ht="18" x14ac:dyDescent="0.35">
      <c r="A6" s="84"/>
      <c r="B6" s="63"/>
      <c r="C6" s="75"/>
      <c r="D6" s="75"/>
      <c r="E6" s="75"/>
      <c r="F6" s="143" t="s">
        <v>63</v>
      </c>
      <c r="G6" s="144"/>
      <c r="H6" s="144"/>
      <c r="I6" s="79" t="s">
        <v>64</v>
      </c>
      <c r="J6" s="145">
        <f>C22</f>
        <v>42750</v>
      </c>
      <c r="K6" s="145"/>
      <c r="L6" s="79" t="s">
        <v>65</v>
      </c>
      <c r="M6" s="145">
        <v>43008</v>
      </c>
      <c r="N6" s="146"/>
      <c r="O6" s="75"/>
      <c r="P6" s="75"/>
      <c r="Q6" s="75"/>
      <c r="R6" s="75"/>
      <c r="S6" s="63"/>
      <c r="T6" s="86"/>
      <c r="Z6" s="1" t="s">
        <v>1</v>
      </c>
      <c r="AA6" s="1" t="s">
        <v>4</v>
      </c>
      <c r="AB6" s="1" t="s">
        <v>0</v>
      </c>
      <c r="AC6" s="5"/>
    </row>
    <row r="7" spans="1:42" ht="21" x14ac:dyDescent="0.4">
      <c r="A7" s="87"/>
      <c r="B7" s="64"/>
      <c r="C7" s="64"/>
      <c r="D7" s="64"/>
      <c r="E7" s="147" t="s">
        <v>66</v>
      </c>
      <c r="F7" s="147"/>
      <c r="G7" s="147"/>
      <c r="H7" s="147"/>
      <c r="I7" s="147"/>
      <c r="J7" s="147"/>
      <c r="K7" s="147"/>
      <c r="L7" s="147"/>
      <c r="M7" s="147"/>
      <c r="N7" s="147"/>
      <c r="O7" s="147"/>
      <c r="P7" s="64"/>
      <c r="Q7" s="64"/>
      <c r="R7" s="64"/>
      <c r="S7" s="4"/>
      <c r="T7" s="86"/>
      <c r="Z7" s="1" t="s">
        <v>3</v>
      </c>
      <c r="AA7" s="1" t="s">
        <v>5</v>
      </c>
      <c r="AB7" s="1" t="s">
        <v>2</v>
      </c>
      <c r="AC7" s="5"/>
      <c r="AE7" s="56">
        <f>IF(ISNA(VLOOKUP($W$4,Master!A$9:AP$78,7,FALSE)),"",VLOOKUP($W$4,Master!A$9:AP$78,7,FALSE))</f>
        <v>42750</v>
      </c>
    </row>
    <row r="8" spans="1:42" ht="27.75" customHeight="1" x14ac:dyDescent="0.3">
      <c r="A8" s="128" t="s">
        <v>6</v>
      </c>
      <c r="B8" s="129" t="s">
        <v>7</v>
      </c>
      <c r="C8" s="130" t="s">
        <v>8</v>
      </c>
      <c r="D8" s="130"/>
      <c r="E8" s="130"/>
      <c r="F8" s="130" t="s">
        <v>9</v>
      </c>
      <c r="G8" s="130"/>
      <c r="H8" s="130"/>
      <c r="I8" s="131" t="s">
        <v>70</v>
      </c>
      <c r="J8" s="131"/>
      <c r="K8" s="131"/>
      <c r="L8" s="131" t="s">
        <v>71</v>
      </c>
      <c r="M8" s="131"/>
      <c r="N8" s="131"/>
      <c r="O8" s="132" t="s">
        <v>57</v>
      </c>
      <c r="P8" s="133"/>
      <c r="Q8" s="134"/>
      <c r="R8" s="135" t="s">
        <v>11</v>
      </c>
      <c r="S8" s="136" t="s">
        <v>62</v>
      </c>
      <c r="T8" s="137"/>
      <c r="AC8" s="5"/>
      <c r="AE8" s="56">
        <v>42736</v>
      </c>
    </row>
    <row r="9" spans="1:42" ht="33.75" customHeight="1" x14ac:dyDescent="0.3">
      <c r="A9" s="128"/>
      <c r="B9" s="129"/>
      <c r="C9" s="72" t="s">
        <v>12</v>
      </c>
      <c r="D9" s="72" t="s">
        <v>13</v>
      </c>
      <c r="E9" s="72" t="s">
        <v>14</v>
      </c>
      <c r="F9" s="72" t="s">
        <v>12</v>
      </c>
      <c r="G9" s="72" t="s">
        <v>13</v>
      </c>
      <c r="H9" s="72" t="s">
        <v>14</v>
      </c>
      <c r="I9" s="72" t="s">
        <v>12</v>
      </c>
      <c r="J9" s="72" t="s">
        <v>13</v>
      </c>
      <c r="K9" s="72" t="s">
        <v>14</v>
      </c>
      <c r="L9" s="72" t="s">
        <v>12</v>
      </c>
      <c r="M9" s="72" t="s">
        <v>13</v>
      </c>
      <c r="N9" s="72" t="s">
        <v>14</v>
      </c>
      <c r="O9" s="74" t="str">
        <f>IF(AND($AB$4=$AA$6),"GPF",IF(AND($AB$4=$AA$7),"NPS  ",""))</f>
        <v xml:space="preserve">NPS  </v>
      </c>
      <c r="P9" s="74" t="s">
        <v>69</v>
      </c>
      <c r="Q9" s="74" t="s">
        <v>10</v>
      </c>
      <c r="R9" s="135"/>
      <c r="S9" s="138"/>
      <c r="T9" s="139"/>
      <c r="AC9" s="5"/>
    </row>
    <row r="10" spans="1:42" ht="18" customHeight="1" x14ac:dyDescent="0.3">
      <c r="A10" s="88">
        <v>1</v>
      </c>
      <c r="B10" s="66" t="s">
        <v>15</v>
      </c>
      <c r="C10" s="57">
        <f>IF(AND($W$4=""),"",IF(AND(AF13=""),"",IF(AND(AJ$13&gt;0,AK$13=1),AF13/31*AL$13,AF13)))</f>
        <v>24677.419354838708</v>
      </c>
      <c r="D10" s="58" t="str">
        <f t="shared" ref="D10:D15" si="0">IF(AND($W$4=""),"",IF(AND(C10=""),"",IF(AND($AC$4=$Z$7),"",ROUND((C10*4%),0))))</f>
        <v/>
      </c>
      <c r="E10" s="58">
        <f t="shared" ref="E10:E20" si="1">IF(AND($W$4=""),"",IF(AND(C10=""),"",SUM(C10:D10)))</f>
        <v>24677.419354838708</v>
      </c>
      <c r="F10" s="57">
        <f>IF(AND($W$4=""),"",IF(AND(AH13=""),"",IF(AND(AJ$13&gt;0,AK$13=1),AH13/31*AL$13,AH13)))</f>
        <v>13709.677419354839</v>
      </c>
      <c r="G10" s="58" t="str">
        <f t="shared" ref="G10:G15" si="2">IF(AND($W$4=""),"",IF(AND(C10=""),"",IF(AND($AC$4=$Z$7),"",ROUND((F10*136%),0))))</f>
        <v/>
      </c>
      <c r="H10" s="58">
        <f t="shared" ref="H10:H20" si="3">IF(AND($W$4=""),"",IF(AND(F10=""),"",SUM(F10:G10)))</f>
        <v>13709.677419354839</v>
      </c>
      <c r="I10" s="57">
        <f>IF(AND(C10=""),"",IF(AND(F10=""),"",C10-F10))</f>
        <v>10967.741935483869</v>
      </c>
      <c r="J10" s="57" t="str">
        <f>IF(AND(D10=""),"",IF(AND(G10=""),"",D10-G10))</f>
        <v/>
      </c>
      <c r="K10" s="57">
        <f t="shared" ref="K10:K20" si="4">IF(AND($W$4=""),"",IF(AND(I10=""),"",SUM(I10:J10)))</f>
        <v>10967.741935483869</v>
      </c>
      <c r="L10" s="57">
        <f t="shared" ref="L10:L18" si="5">IF(AND($U$4=""),"",IF(AND(K10=""),"",ROUND(I10*30%,0)))</f>
        <v>3290</v>
      </c>
      <c r="M10" s="57" t="str">
        <f t="shared" ref="M10:N18" si="6">IF(AND($U$4=""),"",IF(AND(J10=""),"",ROUND(J10*30%,0)))</f>
        <v/>
      </c>
      <c r="N10" s="57">
        <f t="shared" si="6"/>
        <v>3290</v>
      </c>
      <c r="O10" s="57">
        <f>IF(AND(C10=""),"",IF(AND(K10=""),"",IF(AND($AB$4=$AA$6),N10-ROUND(((N10)*10%),0),ROUND(((N10)*10%),0))))</f>
        <v>329</v>
      </c>
      <c r="P10" s="57">
        <f>IF(AND(C10=""),"",IF(AND(C10=0),"",IF(AND(K10=""),"",IF(AND($AB$4=$AA$6),ROUND(((N10)*10%),0),ROUND(((N10-O10)*$AD$4%),0)))))</f>
        <v>296</v>
      </c>
      <c r="Q10" s="58">
        <f>IF(AND(K10=""),"",IF(AND(O10=""),"",IF(AND(P10=""),"",SUM(O10+P10))))</f>
        <v>625</v>
      </c>
      <c r="R10" s="52">
        <f>IF(AND(K10=""),"",IF(AND(C10=0),"",IF(AND(Q10=""),N10,N10-Q10)))</f>
        <v>2665</v>
      </c>
      <c r="S10" s="140"/>
      <c r="T10" s="141"/>
      <c r="X10" s="1" t="str">
        <f>IF(AND($AB$4=$AA$6),"CREDIT IN GPF",IF(AND($AB$4=$AA$7),"NPS Ded.",""))</f>
        <v>NPS Ded.</v>
      </c>
      <c r="AC10" s="5"/>
      <c r="AN10" s="1">
        <f>IF(AND(C10=""),"",IF(AND(C10=0),"",IF(AND(K10=""),"",ROUND(((N10-O10)*$AD$4%),0))))</f>
        <v>296</v>
      </c>
    </row>
    <row r="11" spans="1:42" ht="18" customHeight="1" x14ac:dyDescent="0.3">
      <c r="A11" s="88">
        <v>2</v>
      </c>
      <c r="B11" s="66" t="s">
        <v>16</v>
      </c>
      <c r="C11" s="57">
        <f>IF(AND($W$4=""),"",IF(AND(AF14=""),"",IF(AND(AJ$13&gt;0,AK$13=2),AF14/28*AL$13,AF14)))</f>
        <v>45000</v>
      </c>
      <c r="D11" s="43" t="str">
        <f t="shared" si="0"/>
        <v/>
      </c>
      <c r="E11" s="58">
        <f t="shared" si="1"/>
        <v>45000</v>
      </c>
      <c r="F11" s="57">
        <f>IF(AND($W$4=""),"",IF(AND(AH14=""),"",IF(AND(AJ$13&gt;0,AK$13=2),AH14/28*AL$13,AH14)))</f>
        <v>25000</v>
      </c>
      <c r="G11" s="43" t="str">
        <f t="shared" si="2"/>
        <v/>
      </c>
      <c r="H11" s="58">
        <f t="shared" si="3"/>
        <v>25000</v>
      </c>
      <c r="I11" s="57">
        <f t="shared" ref="I11:J20" si="7">IF(AND(C11=""),"",IF(AND(F11=""),"",C11-F11))</f>
        <v>20000</v>
      </c>
      <c r="J11" s="57" t="str">
        <f t="shared" si="7"/>
        <v/>
      </c>
      <c r="K11" s="57">
        <f t="shared" si="4"/>
        <v>20000</v>
      </c>
      <c r="L11" s="57">
        <f t="shared" si="5"/>
        <v>6000</v>
      </c>
      <c r="M11" s="57" t="str">
        <f t="shared" si="6"/>
        <v/>
      </c>
      <c r="N11" s="57">
        <f t="shared" si="6"/>
        <v>6000</v>
      </c>
      <c r="O11" s="57">
        <f t="shared" ref="O11:O18" si="8">IF(AND(C11=""),"",IF(AND(K11=""),"",IF(AND($AB$4=$AA$6),N11-ROUND(((N11)*10%),0),ROUND(((N11)*10%),0))))</f>
        <v>600</v>
      </c>
      <c r="P11" s="57">
        <f t="shared" ref="P11:P18" si="9">IF(AND(C11=""),"",IF(AND(C11=0),"",IF(AND(K11=""),"",IF(AND($AB$4=$AA$6),ROUND(((N11)*10%),0),ROUND(((N11-O11)*$AD$4%),0)))))</f>
        <v>540</v>
      </c>
      <c r="Q11" s="58">
        <f t="shared" ref="Q11:Q18" si="10">IF(AND(K11=""),"",IF(AND(O11=""),"",IF(AND(P11=""),"",SUM(O11+P11))))</f>
        <v>1140</v>
      </c>
      <c r="R11" s="52">
        <f t="shared" ref="R11:R18" si="11">IF(AND(K11=""),"",IF(AND(C11=0),"",IF(AND(Q11=""),N11,N11-Q11)))</f>
        <v>4860</v>
      </c>
      <c r="S11" s="140"/>
      <c r="T11" s="141"/>
      <c r="AC11" s="5"/>
    </row>
    <row r="12" spans="1:42" ht="18" customHeight="1" x14ac:dyDescent="0.3">
      <c r="A12" s="88">
        <v>3</v>
      </c>
      <c r="B12" s="66" t="s">
        <v>17</v>
      </c>
      <c r="C12" s="57">
        <f>IF(AND($W$4=""),"",IF(AND(AF15=""),"",IF(AND(AJ$13&gt;0,AK$13=3),AF15/31*AL$13,AF15)))</f>
        <v>45000</v>
      </c>
      <c r="D12" s="43" t="str">
        <f t="shared" si="0"/>
        <v/>
      </c>
      <c r="E12" s="58">
        <f t="shared" si="1"/>
        <v>45000</v>
      </c>
      <c r="F12" s="57">
        <f>IF(AND($W$4=""),"",IF(AND(AH15=""),"",IF(AND(AJ$13&gt;0,AK$13=3),AH15/31*AL$13,AH15)))</f>
        <v>25000</v>
      </c>
      <c r="G12" s="43" t="str">
        <f t="shared" si="2"/>
        <v/>
      </c>
      <c r="H12" s="58">
        <f t="shared" si="3"/>
        <v>25000</v>
      </c>
      <c r="I12" s="57">
        <f t="shared" si="7"/>
        <v>20000</v>
      </c>
      <c r="J12" s="57" t="str">
        <f t="shared" si="7"/>
        <v/>
      </c>
      <c r="K12" s="57">
        <f t="shared" si="4"/>
        <v>20000</v>
      </c>
      <c r="L12" s="57">
        <f t="shared" si="5"/>
        <v>6000</v>
      </c>
      <c r="M12" s="57" t="str">
        <f t="shared" si="6"/>
        <v/>
      </c>
      <c r="N12" s="57">
        <f t="shared" si="6"/>
        <v>6000</v>
      </c>
      <c r="O12" s="57">
        <f t="shared" si="8"/>
        <v>600</v>
      </c>
      <c r="P12" s="57">
        <f t="shared" si="9"/>
        <v>540</v>
      </c>
      <c r="Q12" s="58">
        <f t="shared" si="10"/>
        <v>1140</v>
      </c>
      <c r="R12" s="52">
        <f t="shared" si="11"/>
        <v>4860</v>
      </c>
      <c r="S12" s="140"/>
      <c r="T12" s="141"/>
      <c r="AA12" s="2"/>
      <c r="AC12" s="5"/>
    </row>
    <row r="13" spans="1:42" ht="18" customHeight="1" x14ac:dyDescent="0.3">
      <c r="A13" s="88">
        <v>4</v>
      </c>
      <c r="B13" s="66" t="s">
        <v>18</v>
      </c>
      <c r="C13" s="57">
        <f>IF(AND($W$4=""),"",IF(AND(AF16=""),"",IF(AND(AJ$13&gt;0,AK$13=4),AF16/30*AL$13,AF16)))</f>
        <v>45000</v>
      </c>
      <c r="D13" s="43" t="str">
        <f t="shared" si="0"/>
        <v/>
      </c>
      <c r="E13" s="58">
        <f t="shared" si="1"/>
        <v>45000</v>
      </c>
      <c r="F13" s="57">
        <f>IF(AND($W$4=""),"",IF(AND(AH16=""),"",IF(AND(AJ$13&gt;0,AK$13=4),AH16/30*AL$13,AH16)))</f>
        <v>25000</v>
      </c>
      <c r="G13" s="43" t="str">
        <f t="shared" si="2"/>
        <v/>
      </c>
      <c r="H13" s="58">
        <f t="shared" si="3"/>
        <v>25000</v>
      </c>
      <c r="I13" s="42">
        <f t="shared" si="7"/>
        <v>20000</v>
      </c>
      <c r="J13" s="42" t="str">
        <f t="shared" si="7"/>
        <v/>
      </c>
      <c r="K13" s="42">
        <f t="shared" si="4"/>
        <v>20000</v>
      </c>
      <c r="L13" s="57">
        <f t="shared" si="5"/>
        <v>6000</v>
      </c>
      <c r="M13" s="57" t="str">
        <f t="shared" si="6"/>
        <v/>
      </c>
      <c r="N13" s="57">
        <f t="shared" si="6"/>
        <v>6000</v>
      </c>
      <c r="O13" s="57">
        <f t="shared" si="8"/>
        <v>600</v>
      </c>
      <c r="P13" s="57">
        <f t="shared" si="9"/>
        <v>540</v>
      </c>
      <c r="Q13" s="58">
        <f t="shared" si="10"/>
        <v>1140</v>
      </c>
      <c r="R13" s="52">
        <f t="shared" si="11"/>
        <v>4860</v>
      </c>
      <c r="S13" s="140"/>
      <c r="T13" s="141"/>
      <c r="AD13" s="1">
        <v>1</v>
      </c>
      <c r="AE13" s="2">
        <f>IF(ISNA(VLOOKUP($W$4,Master!A$9:AP$78,10,FALSE)),"",VLOOKUP($W$4,Master!A$9:AP$78,10,FALSE))</f>
        <v>45000</v>
      </c>
      <c r="AF13" s="3">
        <f>IF(AND($AG$4=$AG$2),"",IF(AND($AG$4=$AG$3),AE13,""))</f>
        <v>45000</v>
      </c>
      <c r="AG13" s="1">
        <f>IF(ISNA(VLOOKUP($W$4,Master!A$9:AP$78,9,FALSE)),"",VLOOKUP($W$4,Master!A$9:AP$78,9,FALSE))</f>
        <v>25000</v>
      </c>
      <c r="AH13" s="3">
        <f>IF(AND($AG$4=$AG$2),"",IF(AND($AG$4=$AG$3),AG13,""))</f>
        <v>25000</v>
      </c>
      <c r="AI13" s="56">
        <f>IF(ISNA(VLOOKUP($W$4,Master!A$9:AP$78,7,FALSE)),"",VLOOKUP($W$4,Master!A$9:AP$78,7,FALSE))</f>
        <v>42750</v>
      </c>
      <c r="AJ13" s="1">
        <f>DAY(AI13)</f>
        <v>15</v>
      </c>
      <c r="AK13" s="1">
        <f>MONTH(AI13)</f>
        <v>1</v>
      </c>
      <c r="AL13" s="1">
        <f>IF(AND(AK13=1),31-AJ13,IF(AND(AK13=2),28-AJ13,IF(AND(AK13=3),31-AJ13,IF(AND(AK13=4),30-AJ13,IF(AND(AK13=5),31-AJ13,IF(AND(AK13=6),30-AJ13,IF(AND(AK13=7),31-AJ13,IF(AND(AK13=8),31-AJ13,IF(AND(AK13=9),30-AJ13,"")))))))))+1</f>
        <v>17</v>
      </c>
    </row>
    <row r="14" spans="1:42" ht="18" customHeight="1" x14ac:dyDescent="0.3">
      <c r="A14" s="88">
        <v>5</v>
      </c>
      <c r="B14" s="66" t="s">
        <v>19</v>
      </c>
      <c r="C14" s="57">
        <f>IF(AND($W$4=""),"",IF(AND(AF17=""),"",IF(AND(AJ$13&gt;0,AK$13=5),AF17/31*AL$13,AF17)))</f>
        <v>45000</v>
      </c>
      <c r="D14" s="43" t="str">
        <f t="shared" si="0"/>
        <v/>
      </c>
      <c r="E14" s="58">
        <f t="shared" si="1"/>
        <v>45000</v>
      </c>
      <c r="F14" s="57">
        <f>IF(AND($W$4=""),"",IF(AND(AH17=""),"",IF(AND(AJ$13&gt;0,AK$13=5),AH17/31*AL$13,AH17)))</f>
        <v>25000</v>
      </c>
      <c r="G14" s="43" t="str">
        <f t="shared" si="2"/>
        <v/>
      </c>
      <c r="H14" s="58">
        <f t="shared" si="3"/>
        <v>25000</v>
      </c>
      <c r="I14" s="42">
        <f t="shared" si="7"/>
        <v>20000</v>
      </c>
      <c r="J14" s="42" t="str">
        <f t="shared" si="7"/>
        <v/>
      </c>
      <c r="K14" s="42">
        <f t="shared" si="4"/>
        <v>20000</v>
      </c>
      <c r="L14" s="57">
        <f t="shared" si="5"/>
        <v>6000</v>
      </c>
      <c r="M14" s="57" t="str">
        <f t="shared" si="6"/>
        <v/>
      </c>
      <c r="N14" s="57">
        <f t="shared" si="6"/>
        <v>6000</v>
      </c>
      <c r="O14" s="57">
        <f t="shared" si="8"/>
        <v>600</v>
      </c>
      <c r="P14" s="57">
        <f t="shared" si="9"/>
        <v>540</v>
      </c>
      <c r="Q14" s="58">
        <f t="shared" si="10"/>
        <v>1140</v>
      </c>
      <c r="R14" s="52">
        <f t="shared" si="11"/>
        <v>4860</v>
      </c>
      <c r="S14" s="140"/>
      <c r="T14" s="141"/>
      <c r="AA14" s="2"/>
      <c r="AD14" s="1">
        <v>2</v>
      </c>
      <c r="AF14" s="3">
        <f>IF(AND($AH$4=$AG$3),AE13,AF13)</f>
        <v>45000</v>
      </c>
      <c r="AH14" s="3">
        <f>IF(AND($AH$4=$AG$3),AG13,AH13)</f>
        <v>25000</v>
      </c>
    </row>
    <row r="15" spans="1:42" ht="18" customHeight="1" x14ac:dyDescent="0.3">
      <c r="A15" s="88">
        <v>6</v>
      </c>
      <c r="B15" s="66" t="s">
        <v>20</v>
      </c>
      <c r="C15" s="57">
        <f>IF(AND($W$4=""),"",IF(AND(AF18=""),"",IF(AND(AJ$13&gt;0,AK$13=6),AF18/30*AL$13,AF18)))</f>
        <v>45000</v>
      </c>
      <c r="D15" s="43" t="str">
        <f t="shared" si="0"/>
        <v/>
      </c>
      <c r="E15" s="58">
        <f t="shared" si="1"/>
        <v>45000</v>
      </c>
      <c r="F15" s="57">
        <f>IF(AND($W$4=""),"",IF(AND(AH18=""),"",IF(AND(AJ$13&gt;0,AK$13=6),AH18/30*AL$13,AH18)))</f>
        <v>25000</v>
      </c>
      <c r="G15" s="43" t="str">
        <f t="shared" si="2"/>
        <v/>
      </c>
      <c r="H15" s="58">
        <f t="shared" si="3"/>
        <v>25000</v>
      </c>
      <c r="I15" s="42">
        <f t="shared" si="7"/>
        <v>20000</v>
      </c>
      <c r="J15" s="42" t="str">
        <f t="shared" si="7"/>
        <v/>
      </c>
      <c r="K15" s="42">
        <f t="shared" si="4"/>
        <v>20000</v>
      </c>
      <c r="L15" s="57">
        <f t="shared" si="5"/>
        <v>6000</v>
      </c>
      <c r="M15" s="57" t="str">
        <f t="shared" si="6"/>
        <v/>
      </c>
      <c r="N15" s="57">
        <f t="shared" si="6"/>
        <v>6000</v>
      </c>
      <c r="O15" s="57">
        <f t="shared" si="8"/>
        <v>600</v>
      </c>
      <c r="P15" s="57">
        <f t="shared" si="9"/>
        <v>540</v>
      </c>
      <c r="Q15" s="58">
        <f t="shared" si="10"/>
        <v>1140</v>
      </c>
      <c r="R15" s="52">
        <f t="shared" si="11"/>
        <v>4860</v>
      </c>
      <c r="S15" s="140"/>
      <c r="T15" s="141"/>
      <c r="Y15" s="61">
        <f>IF(AND($W$4=""),"",IF(AND($AB$4=$AA$6),SUM(N10:N20),SUM(N10:N20)))</f>
        <v>51875</v>
      </c>
      <c r="AD15" s="1">
        <v>3</v>
      </c>
      <c r="AF15" s="3">
        <f>IF(AND($AI$4=$AG$3),AE13,AF14)</f>
        <v>45000</v>
      </c>
      <c r="AH15" s="3">
        <f>IF(AND($AI$4=$AG$3),AG13,AH14)</f>
        <v>25000</v>
      </c>
    </row>
    <row r="16" spans="1:42" ht="18" customHeight="1" x14ac:dyDescent="0.3">
      <c r="A16" s="88">
        <v>7</v>
      </c>
      <c r="B16" s="66" t="s">
        <v>21</v>
      </c>
      <c r="C16" s="57">
        <f>IF(AND($W$4=""),"",IF(AND(AF19=""),"",IF(AND(AJ$13&gt;0,AK$13=7),AF19/31*AL$13,AF19)))</f>
        <v>46400</v>
      </c>
      <c r="D16" s="43" t="str">
        <f>IF(AND($W$4=""),"",IF(AND(C16=""),"",IF(AND($AC$4=$Z$7),"",ROUND((C16*5%),0))))</f>
        <v/>
      </c>
      <c r="E16" s="58">
        <f t="shared" si="1"/>
        <v>46400</v>
      </c>
      <c r="F16" s="57">
        <f>IF(AND($W$4=""),"",IF(AND(AH19=""),"",IF(AND(AJ$13&gt;0,AK$13=7),AH19/31*AL$13,AH19)))</f>
        <v>25750</v>
      </c>
      <c r="G16" s="43" t="str">
        <f>IF(AND($W$4=""),"",IF(AND(C16=""),"",IF(AND($AC$4=$Z$7),"",ROUND((F16*139%),0))))</f>
        <v/>
      </c>
      <c r="H16" s="58">
        <f t="shared" si="3"/>
        <v>25750</v>
      </c>
      <c r="I16" s="57">
        <f t="shared" si="7"/>
        <v>20650</v>
      </c>
      <c r="J16" s="57" t="str">
        <f t="shared" si="7"/>
        <v/>
      </c>
      <c r="K16" s="57">
        <f t="shared" si="4"/>
        <v>20650</v>
      </c>
      <c r="L16" s="57">
        <f t="shared" si="5"/>
        <v>6195</v>
      </c>
      <c r="M16" s="57" t="str">
        <f t="shared" si="6"/>
        <v/>
      </c>
      <c r="N16" s="57">
        <f t="shared" si="6"/>
        <v>6195</v>
      </c>
      <c r="O16" s="57">
        <f t="shared" si="8"/>
        <v>620</v>
      </c>
      <c r="P16" s="57">
        <f t="shared" si="9"/>
        <v>558</v>
      </c>
      <c r="Q16" s="58">
        <f t="shared" si="10"/>
        <v>1178</v>
      </c>
      <c r="R16" s="52">
        <f t="shared" si="11"/>
        <v>5017</v>
      </c>
      <c r="S16" s="140"/>
      <c r="T16" s="141"/>
      <c r="Z16" s="1" t="str">
        <f>"( Rs. "&amp;LOOKUP(IF(INT(RIGHT(Y15,7)/100000)&gt;19,INT(RIGHT(Y15,7)/1000000),IF(INT(RIGHT(Y15,7)/100000)&gt;=10,INT(RIGHT(Y15,7)/100000),0)),{0,1,2,3,4,5,6,7,8,9,10,11,12,13,14,15,16,17,18,19},{""," TEN "," TWENTY "," THIRTY "," FOURTY "," FIFTY "," SIXTY "," SEVENTY "," EIGHTY "," NINETY "," TEN "," ELEVEN "," TWELVE "," THIRTEEN "," FOURTEEN "," FIFTEEN "," SIXTEEN"," SEVENTEEN"," EIGHTEEN "," NINETEEN "})&amp;IF((IF(INT(RIGHT(Y15,7)/100000)&gt;19,INT(RIGHT(Y15,7)/1000000),IF(INT(RIGHT(Y15,7)/100000)&gt;=10,INT(RIGHT(Y15,7)/100000),0))+IF(INT(RIGHT(Y15,7)/100000)&gt;19,INT(RIGHT(Y15,6)/100000),IF(INT(RIGHT(Y15,7)/100000)&gt;10,0,INT(RIGHT(Y15,6)/100000))))&gt;0,LOOKUP(IF(INT(RIGHT(Y15,7)/100000)&gt;19,INT(RIGHT(Y15,6)/100000),IF(INT(RIGHT(Y15,7)/100000)&gt;10,0,INT(RIGHT(Y15,6)/100000))),{0,1,2,3,4,5,6,7,8,9,10,11,12,13,14,15,16,17,18,19},{""," ONE "," TWO "," THREE "," FOUR "," FIVE "," SIX "," SEVEN "," EIGHT "," NINE "," TEN "," ELEVEN "," TWELVE "," THIRTEEN "," FOURTEEN "," FIFTEEN "," SIXTEEN"," SEVENTEEN"," EIGHTEEN "," NINETEEN "})&amp;" Lac. "," ")&amp;LOOKUP(IF(INT(RIGHT(Y15,5)/1000)&gt;19,INT(RIGHT(Y15,5)/10000),IF(INT(RIGHT(Y15,5)/1000)&gt;=10,INT(RIGHT(Y15,5)/1000),0)),{0,1,2,3,4,5,6,7,8,9,10,11,12,13,14,15,16,17,18,19},{""," TEN "," TWENTY "," THIRTY "," FOURTY "," FIFTY "," SIXTY "," SEVENTY "," EIGHTY "," NINETY "," TEN "," ELEVEN "," TWELVE "," THIRTEEN "," FOURTEEN "," FIFTEEN "," SIXTEEN"," SEVENTEEN"," EIGHTEEN "," NINETEEN "})&amp;IF((IF(INT(RIGHT(Y15,5)/1000)&gt;19,INT(RIGHT(Y15,4)/1000),IF(INT(RIGHT(Y15,5)/1000)&gt;10,0,INT(RIGHT(Y15,4)/1000)))+IF(INT(RIGHT(Y15,5)/1000)&gt;19,INT(RIGHT(Y15,5)/10000),IF(INT(RIGHT(Y15,5)/1000)&gt;=10,INT(RIGHT(Y15,5)/1000),0)))&gt;0,LOOKUP(IF(INT(RIGHT(Y15,5)/1000)&gt;19,INT(RIGHT(Y15,4)/1000),IF(INT(RIGHT(Y15,5)/1000)&gt;10,0,INT(RIGHT(Y15,4)/1000))),{0,1,2,3,4,5,6,7,8,9,10,11,12,13,14,15,16,17,18,19},{""," ONE "," TWO "," THREE "," FOUR "," FIVE "," SIX "," SEVEN "," EIGHT "," NINE "," TEN "," ELEVEN "," TWELVE "," THIRTEEN "," FOURTEEN "," FIFTEEN "," SIXTEEN"," SEVENTEEN"," EIGHTEEN "," NINETEEN "})&amp;" THOUSAND "," ")&amp;IF((INT((RIGHT(Y15,3))/100))&gt;0,LOOKUP(INT((RIGHT(Y15,3))/100),{0,1,2,3,4,5,6,7,8,9,10,11,12,13,14,15,16,17,18,19},{""," ONE "," TWO "," THREE "," FOUR "," FIVE "," SIX "," SEVEN "," EIGHT "," NINE "," TEN "," ELEVEN "," TWELVE "," THIRTEEN "," FOURTEEN "," FIFTEEN "," SIXTEEN"," SEVENTEEN"," EIGHTEEN "," NINETEEN "})&amp;" HUNDRED "," ")&amp;LOOKUP(IF(INT(RIGHT(Y15,2))&gt;19,INT(RIGHT(Y15,2)/10),IF(INT(RIGHT(Y15,2))&gt;=10,INT(RIGHT(Y15,2)),0)),{0,1,2,3,4,5,6,7,8,9,10,11,12,13,14,15,16,17,18,19},{""," TEN "," TWENTY "," THIRTY "," FOURTY "," FIFTY "," SIXTY "," SEVENTY "," EIGHTY "," NINETY "," TEN "," ELEVEN "," TWELVE "," THIRTEEN "," FOURTEEN "," FIFTEEN "," SIXTEEN"," SEVENTEEN"," EIGHTEEN "," NINETEEN "})&amp;LOOKUP(IF(INT(RIGHT(Y15,2))&lt;10,INT(RIGHT(Y15,1)),IF(INT(RIGHT(Y15,2))&lt;20,0,INT(RIGHT(Y15,1)))),{0,1,2,3,4,5,6,7,8,9,10,11,12,13,14,15,16,17,18,19},{""," ONE "," TWO "," THREE "," FOUR "," FIVE "," SIX "," SEVEN "," EIGHT "," NINE "," TEN "," ELEVEN "," TWELVE "," THIRTEEN "," FOURTEEN "," FIFTEEN "," SIXTEEN"," SEVENTEEN"," EIGHTEEN "," NINETEEN "})&amp;" Only)"</f>
        <v>( Rs.   FIFTY  ONE  THOUSAND  EIGHT  HUNDRED  SEVENTY  FIVE  Only)</v>
      </c>
      <c r="AA16" s="2"/>
      <c r="AD16" s="1">
        <v>4</v>
      </c>
      <c r="AF16" s="3">
        <f>IF(AND($AJ$4=$AG$3),AE13,AF15)</f>
        <v>45000</v>
      </c>
      <c r="AH16" s="3">
        <f>IF(AND($AJ$4=$AG$3),AG13,AH15)</f>
        <v>25000</v>
      </c>
    </row>
    <row r="17" spans="1:34" ht="18" customHeight="1" x14ac:dyDescent="0.3">
      <c r="A17" s="88">
        <v>8</v>
      </c>
      <c r="B17" s="66" t="s">
        <v>22</v>
      </c>
      <c r="C17" s="57">
        <f>IF(AND($W$4=""),"",IF(AND(AF20=""),"",IF(AND(AJ$13&gt;0,AK$13=8),AF20/31*AL$13,AF20)))</f>
        <v>46400</v>
      </c>
      <c r="D17" s="43" t="str">
        <f>IF(AND($W$4=""),"",IF(AND(C17=""),"",IF(AND($AC$4=$Z$7),"",ROUND((C17*5%),0))))</f>
        <v/>
      </c>
      <c r="E17" s="58">
        <f t="shared" si="1"/>
        <v>46400</v>
      </c>
      <c r="F17" s="57">
        <f>IF(AND($W$4=""),"",IF(AND(AH20=""),"",IF(AND(AJ$13&gt;0,AK$13=8),AH20/31*AL$13,AH20)))</f>
        <v>25750</v>
      </c>
      <c r="G17" s="43" t="str">
        <f>IF(AND($W$4=""),"",IF(AND(C17=""),"",IF(AND($AC$4=$Z$7),"",ROUND((F17*139%),0))))</f>
        <v/>
      </c>
      <c r="H17" s="58">
        <f t="shared" si="3"/>
        <v>25750</v>
      </c>
      <c r="I17" s="57">
        <f t="shared" si="7"/>
        <v>20650</v>
      </c>
      <c r="J17" s="57" t="str">
        <f t="shared" si="7"/>
        <v/>
      </c>
      <c r="K17" s="57">
        <f t="shared" si="4"/>
        <v>20650</v>
      </c>
      <c r="L17" s="57">
        <f t="shared" si="5"/>
        <v>6195</v>
      </c>
      <c r="M17" s="57" t="str">
        <f t="shared" si="6"/>
        <v/>
      </c>
      <c r="N17" s="57">
        <f t="shared" si="6"/>
        <v>6195</v>
      </c>
      <c r="O17" s="57">
        <f t="shared" si="8"/>
        <v>620</v>
      </c>
      <c r="P17" s="57">
        <f t="shared" si="9"/>
        <v>558</v>
      </c>
      <c r="Q17" s="58">
        <f t="shared" si="10"/>
        <v>1178</v>
      </c>
      <c r="R17" s="52">
        <f t="shared" si="11"/>
        <v>5017</v>
      </c>
      <c r="S17" s="140"/>
      <c r="T17" s="141"/>
      <c r="Y17" s="1">
        <f>IF(AND($W$4=""),"",K22)</f>
        <v>42016</v>
      </c>
      <c r="Z17" s="1" t="str">
        <f>"( Rs. "&amp;LOOKUP(IF(INT(RIGHT(Y17,7)/100000)&gt;19,INT(RIGHT(Y17,7)/1000000),IF(INT(RIGHT(Y17,7)/100000)&gt;=10,INT(RIGHT(Y17,7)/100000),0)),{0,1,2,3,4,5,6,7,8,9,10,11,12,13,14,15,16,17,18,19},{""," TEN "," TWENTY "," THIRTY "," FOURTY "," FIFTY "," SIXTY "," SEVENTY "," EIGHTY "," NINETY "," TEN "," ELEVEN "," TWELVE "," THIRTEEN "," FOURTEEN "," FIFTEEN "," SIXTEEN"," SEVENTEEN"," EIGHTEEN "," NINETEEN "})&amp;IF((IF(INT(RIGHT(Y17,7)/100000)&gt;19,INT(RIGHT(Y17,7)/1000000),IF(INT(RIGHT(Y17,7)/100000)&gt;=10,INT(RIGHT(Y17,7)/100000),0))+IF(INT(RIGHT(Y17,7)/100000)&gt;19,INT(RIGHT(Y17,6)/100000),IF(INT(RIGHT(Y17,7)/100000)&gt;10,0,INT(RIGHT(Y17,6)/100000))))&gt;0,LOOKUP(IF(INT(RIGHT(Y17,7)/100000)&gt;19,INT(RIGHT(Y17,6)/100000),IF(INT(RIGHT(Y17,7)/100000)&gt;10,0,INT(RIGHT(Y17,6)/100000))),{0,1,2,3,4,5,6,7,8,9,10,11,12,13,14,15,16,17,18,19},{""," ONE "," TWO "," THREE "," FOUR "," FIVE "," SIX "," SEVEN "," EIGHT "," NINE "," TEN "," ELEVEN "," TWELVE "," THIRTEEN "," FOURTEEN "," FIFTEEN "," SIXTEEN"," SEVENTEEN"," EIGHTEEN "," NINETEEN "})&amp;" Lac. "," ")&amp;LOOKUP(IF(INT(RIGHT(Y17,5)/1000)&gt;19,INT(RIGHT(Y17,5)/10000),IF(INT(RIGHT(Y17,5)/1000)&gt;=10,INT(RIGHT(Y17,5)/1000),0)),{0,1,2,3,4,5,6,7,8,9,10,11,12,13,14,15,16,17,18,19},{""," TEN "," TWENTY "," THIRTY "," FOURTY "," FIFTY "," SIXTY "," SEVENTY "," EIGHTY "," NINETY "," TEN "," ELEVEN "," TWELVE "," THIRTEEN "," FOURTEEN "," FIFTEEN "," SIXTEEN"," SEVENTEEN"," EIGHTEEN "," NINETEEN "})&amp;IF((IF(INT(RIGHT(Y17,5)/1000)&gt;19,INT(RIGHT(Y17,4)/1000),IF(INT(RIGHT(Y17,5)/1000)&gt;10,0,INT(RIGHT(Y17,4)/1000)))+IF(INT(RIGHT(Y17,5)/1000)&gt;19,INT(RIGHT(Y17,5)/10000),IF(INT(RIGHT(Y17,5)/1000)&gt;=10,INT(RIGHT(Y17,5)/1000),0)))&gt;0,LOOKUP(IF(INT(RIGHT(Y17,5)/1000)&gt;19,INT(RIGHT(Y17,4)/1000),IF(INT(RIGHT(Y17,5)/1000)&gt;10,0,INT(RIGHT(Y17,4)/1000))),{0,1,2,3,4,5,6,7,8,9,10,11,12,13,14,15,16,17,18,19},{""," ONE "," TWO "," THREE "," FOUR "," FIVE "," SIX "," SEVEN "," EIGHT "," NINE "," TEN "," ELEVEN "," TWELVE "," THIRTEEN "," FOURTEEN "," FIFTEEN "," SIXTEEN"," SEVENTEEN"," EIGHTEEN "," NINETEEN "})&amp;" THOUSAND "," ")&amp;IF((INT((RIGHT(Y17,3))/100))&gt;0,LOOKUP(INT((RIGHT(Y17,3))/100),{0,1,2,3,4,5,6,7,8,9,10,11,12,13,14,15,16,17,18,19},{""," ONE "," TWO "," THREE "," FOUR "," FIVE "," SIX "," SEVEN "," EIGHT "," NINE "," TEN "," ELEVEN "," TWELVE "," THIRTEEN "," FOURTEEN "," FIFTEEN "," SIXTEEN"," SEVENTEEN"," EIGHTEEN "," NINETEEN "})&amp;" HUNDRED "," ")&amp;LOOKUP(IF(INT(RIGHT(Y17,2))&gt;19,INT(RIGHT(Y17,2)/10),IF(INT(RIGHT(Y17,2))&gt;=10,INT(RIGHT(Y17,2)),0)),{0,1,2,3,4,5,6,7,8,9,10,11,12,13,14,15,16,17,18,19},{""," TEN "," TWENTY "," THIRTY "," FOURTY "," FIFTY "," SIXTY "," SEVENTY "," EIGHTY "," NINETY "," TEN "," ELEVEN "," TWELVE "," THIRTEEN "," FOURTEEN "," FIFTEEN "," SIXTEEN"," SEVENTEEN"," EIGHTEEN "," NINETEEN "})&amp;LOOKUP(IF(INT(RIGHT(Y17,2))&lt;10,INT(RIGHT(Y17,1)),IF(INT(RIGHT(Y17,2))&lt;20,0,INT(RIGHT(Y17,1)))),{0,1,2,3,4,5,6,7,8,9,10,11,12,13,14,15,16,17,18,19},{""," ONE "," TWO "," THREE "," FOUR "," FIVE "," SIX "," SEVEN "," EIGHT "," NINE "," TEN "," ELEVEN "," TWELVE "," THIRTEEN "," FOURTEEN "," FIFTEEN "," SIXTEEN"," SEVENTEEN"," EIGHTEEN "," NINETEEN "})&amp;" Only)"</f>
        <v>( Rs.   FOURTY  TWO  THOUSAND   SIXTEEN Only)</v>
      </c>
      <c r="AD17" s="1">
        <v>5</v>
      </c>
      <c r="AF17" s="3">
        <f>IF(AND($AK$4=$AG$3),AE13,AF16)</f>
        <v>45000</v>
      </c>
      <c r="AH17" s="3">
        <f>IF(AND($AK$4=$AG$3),AG13,AH16)</f>
        <v>25000</v>
      </c>
    </row>
    <row r="18" spans="1:34" ht="18" customHeight="1" x14ac:dyDescent="0.3">
      <c r="A18" s="88">
        <v>9</v>
      </c>
      <c r="B18" s="66" t="s">
        <v>23</v>
      </c>
      <c r="C18" s="57">
        <f>IF(AND($W$4=""),"",IF(AND(AF21=""),"",IF(AND(AJ$13&gt;0,AK$13=9),AF21/30*AL$13,AF21)))</f>
        <v>46400</v>
      </c>
      <c r="D18" s="43" t="str">
        <f>IF(AND($W$4=""),"",IF(AND(C18=""),"",IF(AND($AC$4=$Z$7),"",ROUND((C18*5%),0))))</f>
        <v/>
      </c>
      <c r="E18" s="58">
        <f t="shared" si="1"/>
        <v>46400</v>
      </c>
      <c r="F18" s="57">
        <f>IF(AND($W$4=""),"",IF(AND(AH21=""),"",IF(AND(AJ$13&gt;0,AK$13=9),AH21/30*AL$13,AH21)))</f>
        <v>25750</v>
      </c>
      <c r="G18" s="43" t="str">
        <f>IF(AND($W$4=""),"",IF(AND(C18=""),"",IF(AND($AC$4=$Z$7),"",ROUND((F18*139%),0))))</f>
        <v/>
      </c>
      <c r="H18" s="58">
        <f t="shared" si="3"/>
        <v>25750</v>
      </c>
      <c r="I18" s="42">
        <f t="shared" si="7"/>
        <v>20650</v>
      </c>
      <c r="J18" s="42" t="str">
        <f t="shared" si="7"/>
        <v/>
      </c>
      <c r="K18" s="42">
        <f t="shared" si="4"/>
        <v>20650</v>
      </c>
      <c r="L18" s="57">
        <f t="shared" si="5"/>
        <v>6195</v>
      </c>
      <c r="M18" s="57" t="str">
        <f t="shared" si="6"/>
        <v/>
      </c>
      <c r="N18" s="57">
        <f t="shared" si="6"/>
        <v>6195</v>
      </c>
      <c r="O18" s="57">
        <f t="shared" si="8"/>
        <v>620</v>
      </c>
      <c r="P18" s="57">
        <f t="shared" si="9"/>
        <v>558</v>
      </c>
      <c r="Q18" s="58">
        <f t="shared" si="10"/>
        <v>1178</v>
      </c>
      <c r="R18" s="52">
        <f t="shared" si="11"/>
        <v>5017</v>
      </c>
      <c r="S18" s="140"/>
      <c r="T18" s="141"/>
      <c r="AA18" s="2"/>
      <c r="AD18" s="1">
        <v>6</v>
      </c>
      <c r="AF18" s="3">
        <f>IF(AND($AL$4=$AG$3),AE13,AF17)</f>
        <v>45000</v>
      </c>
      <c r="AH18" s="3">
        <f>IF(AND($AL$4=$AG$3),AG13,AH17)</f>
        <v>25000</v>
      </c>
    </row>
    <row r="19" spans="1:34" ht="24" x14ac:dyDescent="0.3">
      <c r="A19" s="88">
        <v>10</v>
      </c>
      <c r="B19" s="55" t="s">
        <v>55</v>
      </c>
      <c r="C19" s="67"/>
      <c r="D19" s="43" t="str">
        <f>IF(AND($W$4=""),"",IF(AND(C19=""),"",IF(AND($AC$4=$Z$7),"",ROUND((C19*5%),0))))</f>
        <v/>
      </c>
      <c r="E19" s="58" t="str">
        <f t="shared" si="1"/>
        <v/>
      </c>
      <c r="F19" s="68"/>
      <c r="G19" s="43" t="str">
        <f>IF(AND($W$4=""),"",IF(AND(C19=""),"",IF(AND($AC$4=$Z$7),"",ROUND((F19*139%),0))))</f>
        <v/>
      </c>
      <c r="H19" s="58" t="str">
        <f t="shared" si="3"/>
        <v/>
      </c>
      <c r="I19" s="42" t="str">
        <f t="shared" si="7"/>
        <v/>
      </c>
      <c r="J19" s="42" t="str">
        <f t="shared" si="7"/>
        <v/>
      </c>
      <c r="K19" s="42"/>
      <c r="L19" s="42"/>
      <c r="M19" s="42"/>
      <c r="N19" s="42"/>
      <c r="O19" s="57" t="str">
        <f>IF(AND(C19=""),"",IF(AND(K19=""),"",IF(AND($AB$4=$AA$6),#REF!-ROUND(((#REF!)*10%),0),ROUND(((#REF!)*10%),0))))</f>
        <v/>
      </c>
      <c r="P19" s="57" t="str">
        <f>IF(AND(C19=""),"",IF(AND(C19=0),"",IF(AND(K19=""),"",IF(AND($AB$4=$AA$6),ROUND(((#REF!)*10%),0),ROUND(((#REF!-O19)*$AD$4%),0)))))</f>
        <v/>
      </c>
      <c r="Q19" s="43" t="str">
        <f>IF(AND(K19=""),"",IF(AND(O19=""),"",IF(AND(P19=""),"",SUM(O19+P19))))</f>
        <v/>
      </c>
      <c r="R19" s="52" t="str">
        <f>IF(AND(K19=""),"",IF(AND(C19=0),"",IF(AND(Q19=""),#REF!,#REF!-Q19)))</f>
        <v/>
      </c>
      <c r="S19" s="140"/>
      <c r="T19" s="141"/>
      <c r="AA19" s="2"/>
      <c r="AD19" s="1">
        <v>7</v>
      </c>
      <c r="AF19" s="3">
        <f>IF(AND(AK13&gt;=8),"",IF(AND($AM$4=$AG$3),AE13,MROUND(AF18*1.03,100)))</f>
        <v>46400</v>
      </c>
      <c r="AH19" s="3">
        <f>IF(AND(AK13&gt;=8),"",IF(AND($AM$4=$AG$3),AG13,ROUNDUP(ROUND(AH18*1.03,),-1)))</f>
        <v>25750</v>
      </c>
    </row>
    <row r="20" spans="1:34" ht="24.6" thickBot="1" x14ac:dyDescent="0.35">
      <c r="A20" s="88">
        <v>11</v>
      </c>
      <c r="B20" s="55" t="s">
        <v>56</v>
      </c>
      <c r="C20" s="67"/>
      <c r="D20" s="43" t="str">
        <f>IF(AND($W$4=""),"",IF(AND(C20=""),"",IF(AND($AC$4=$Z$7),"",ROUND((C20*5%),0))))</f>
        <v/>
      </c>
      <c r="E20" s="58" t="str">
        <f t="shared" si="1"/>
        <v/>
      </c>
      <c r="F20" s="68"/>
      <c r="G20" s="43" t="str">
        <f>IF(AND($W$4=""),"",IF(AND(C20=""),"",IF(AND($AC$4=$Z$7),"",ROUND((F20*139%),0))))</f>
        <v/>
      </c>
      <c r="H20" s="58" t="str">
        <f t="shared" si="3"/>
        <v/>
      </c>
      <c r="I20" s="42" t="str">
        <f t="shared" si="7"/>
        <v/>
      </c>
      <c r="J20" s="42" t="str">
        <f t="shared" si="7"/>
        <v/>
      </c>
      <c r="K20" s="42" t="str">
        <f t="shared" si="4"/>
        <v/>
      </c>
      <c r="L20" s="42"/>
      <c r="M20" s="42"/>
      <c r="N20" s="42"/>
      <c r="O20" s="57" t="str">
        <f>IF(AND(C20=""),"",IF(AND(K20=""),"",IF(AND($AB$4=$AA$6),#REF!-ROUND(((#REF!)*10%),0),ROUND(((#REF!)*10%),0))))</f>
        <v/>
      </c>
      <c r="P20" s="57" t="str">
        <f>IF(AND(C20=""),"",IF(AND(C20=0),"",IF(AND(K20=""),"",IF(AND($AB$4=$AA$6),ROUND(((#REF!)*10%),0),ROUND(((#REF!-O20)*$AD$4%),0)))))</f>
        <v/>
      </c>
      <c r="Q20" s="43" t="str">
        <f>IF(AND(K20=""),"",IF(AND(O20=""),"",IF(AND(P20=""),"",SUM(O20+P20))))</f>
        <v/>
      </c>
      <c r="R20" s="52" t="str">
        <f>IF(AND(K20=""),"",IF(AND(C20=0),"",IF(AND(Q20=""),#REF!,#REF!-Q20)))</f>
        <v/>
      </c>
      <c r="S20" s="140"/>
      <c r="T20" s="141"/>
      <c r="V20" s="56"/>
      <c r="AA20" s="2"/>
      <c r="AD20" s="1">
        <v>8</v>
      </c>
      <c r="AF20" s="3">
        <f>IF(AND($AN$4=$AG$3),AE13,AF19)</f>
        <v>46400</v>
      </c>
      <c r="AH20" s="39">
        <f>IF(AND($AN$4=$AG$3),AG13,AH19)</f>
        <v>25750</v>
      </c>
    </row>
    <row r="21" spans="1:34" ht="19.2" thickTop="1" thickBot="1" x14ac:dyDescent="0.35">
      <c r="A21" s="152" t="s">
        <v>24</v>
      </c>
      <c r="B21" s="153"/>
      <c r="C21" s="44">
        <f t="shared" ref="C21:R21" si="12">IF(AND($W$4=""),"",SUM(C10:C20))</f>
        <v>388877.41935483873</v>
      </c>
      <c r="D21" s="44">
        <f t="shared" si="12"/>
        <v>0</v>
      </c>
      <c r="E21" s="44">
        <f t="shared" si="12"/>
        <v>388877.41935483873</v>
      </c>
      <c r="F21" s="59">
        <f t="shared" si="12"/>
        <v>215959.67741935485</v>
      </c>
      <c r="G21" s="59">
        <f t="shared" si="12"/>
        <v>0</v>
      </c>
      <c r="H21" s="59">
        <f t="shared" si="12"/>
        <v>215959.67741935485</v>
      </c>
      <c r="I21" s="59">
        <f t="shared" si="12"/>
        <v>172917.74193548388</v>
      </c>
      <c r="J21" s="59">
        <f t="shared" si="12"/>
        <v>0</v>
      </c>
      <c r="K21" s="59">
        <f t="shared" si="12"/>
        <v>172917.74193548388</v>
      </c>
      <c r="L21" s="59">
        <f t="shared" si="12"/>
        <v>51875</v>
      </c>
      <c r="M21" s="59">
        <f t="shared" si="12"/>
        <v>0</v>
      </c>
      <c r="N21" s="59">
        <f t="shared" si="12"/>
        <v>51875</v>
      </c>
      <c r="O21" s="59">
        <f t="shared" si="12"/>
        <v>5189</v>
      </c>
      <c r="P21" s="59">
        <f t="shared" si="12"/>
        <v>4670</v>
      </c>
      <c r="Q21" s="59">
        <f t="shared" si="12"/>
        <v>9859</v>
      </c>
      <c r="R21" s="60">
        <f t="shared" si="12"/>
        <v>42016</v>
      </c>
      <c r="S21" s="154"/>
      <c r="T21" s="155"/>
      <c r="AD21" s="1">
        <v>9</v>
      </c>
      <c r="AF21" s="3">
        <f>IF(AND($AO$4=$AG$3),AE13,AF20)</f>
        <v>46400</v>
      </c>
      <c r="AH21" s="40">
        <f>IF(AND($AO$4=$AG$3),AG13,AH20)</f>
        <v>25750</v>
      </c>
    </row>
    <row r="22" spans="1:34" ht="18.600000000000001" thickTop="1" thickBot="1" x14ac:dyDescent="0.35">
      <c r="A22" s="89"/>
      <c r="B22" s="71" t="s">
        <v>60</v>
      </c>
      <c r="C22" s="161">
        <f>Master!G23</f>
        <v>42750</v>
      </c>
      <c r="D22" s="161"/>
      <c r="E22" s="162" t="s">
        <v>72</v>
      </c>
      <c r="F22" s="162"/>
      <c r="G22" s="162"/>
      <c r="H22" s="162"/>
      <c r="I22" s="162"/>
      <c r="J22" s="162"/>
      <c r="K22" s="163">
        <f>IF(AND(W4=""),"",IF(AND(AB4=$AA$7),R21,O21))</f>
        <v>42016</v>
      </c>
      <c r="L22" s="163"/>
      <c r="M22" s="163"/>
      <c r="N22" s="163"/>
      <c r="O22" s="164" t="str">
        <f>IF(AND(W$4=""),"",IF(AND(AB4=$AA$7),"dk udn Hkqxrku fd;k x;k A","jkf'k thih,Q esa tek A"))</f>
        <v>dk udn Hkqxrku fd;k x;k A</v>
      </c>
      <c r="P22" s="164"/>
      <c r="Q22" s="164"/>
      <c r="R22" s="164"/>
      <c r="S22" s="46"/>
      <c r="T22" s="90"/>
      <c r="W22" s="62"/>
      <c r="AF22" s="39"/>
      <c r="AH22" s="39"/>
    </row>
    <row r="23" spans="1:34" ht="19.2" thickTop="1" thickBot="1" x14ac:dyDescent="0.35">
      <c r="A23" s="84"/>
      <c r="B23" s="4"/>
      <c r="C23" s="4"/>
      <c r="D23" s="156"/>
      <c r="E23" s="156"/>
      <c r="F23" s="156"/>
      <c r="G23" s="156"/>
      <c r="H23" s="4"/>
      <c r="I23" s="4"/>
      <c r="J23" s="157" t="s">
        <v>49</v>
      </c>
      <c r="K23" s="157"/>
      <c r="L23" s="157"/>
      <c r="M23" s="157"/>
      <c r="N23" s="157"/>
      <c r="O23" s="157"/>
      <c r="P23" s="158">
        <f>IF(AND($W$4=""),"",N21)</f>
        <v>51875</v>
      </c>
      <c r="Q23" s="158"/>
      <c r="R23" s="159" t="s">
        <v>52</v>
      </c>
      <c r="S23" s="159"/>
      <c r="T23" s="160"/>
      <c r="AF23" s="40"/>
      <c r="AH23" s="40"/>
    </row>
    <row r="24" spans="1:34" ht="21" customHeight="1" thickTop="1" x14ac:dyDescent="0.3">
      <c r="A24" s="84"/>
      <c r="B24" s="165" t="str">
        <f>IF(AND($W$4=""),"",IF(AND(D4=""),"",IF(AND(E7=""),"",E7)))</f>
        <v>First installment of Arrear  (30% Amount)</v>
      </c>
      <c r="C24" s="165"/>
      <c r="D24" s="165"/>
      <c r="E24" s="165"/>
      <c r="F24" s="165"/>
      <c r="G24" s="165"/>
      <c r="H24" s="165"/>
      <c r="I24" s="165"/>
      <c r="J24" s="157" t="str">
        <f>IF(AND(W4=""),"",IF(AND(AB4=$AA$7),",u-ih-,l- dVkSrh","jkf'k thih,Q esa tek A"))</f>
        <v>,u-ih-,l- dVkSrh</v>
      </c>
      <c r="K24" s="157"/>
      <c r="L24" s="157"/>
      <c r="M24" s="157"/>
      <c r="N24" s="157"/>
      <c r="O24" s="157"/>
      <c r="P24" s="158">
        <f>IF(AND($W$4=""),"",O21)</f>
        <v>5189</v>
      </c>
      <c r="Q24" s="158"/>
      <c r="R24" s="166" t="str">
        <f>IF(AND($W$4=""),"",Z17)</f>
        <v>( Rs.   FOURTY  TWO  THOUSAND   SIXTEEN Only)</v>
      </c>
      <c r="S24" s="166"/>
      <c r="T24" s="167"/>
      <c r="AF24" s="4"/>
      <c r="AH24" s="4"/>
    </row>
    <row r="25" spans="1:34" ht="21" customHeight="1" x14ac:dyDescent="0.3">
      <c r="A25" s="84"/>
      <c r="B25" s="80"/>
      <c r="C25" s="168"/>
      <c r="D25" s="168"/>
      <c r="E25" s="168"/>
      <c r="F25" s="168"/>
      <c r="G25" s="168"/>
      <c r="H25" s="41"/>
      <c r="I25" s="41"/>
      <c r="J25" s="157" t="s">
        <v>50</v>
      </c>
      <c r="K25" s="157"/>
      <c r="L25" s="157"/>
      <c r="M25" s="157"/>
      <c r="N25" s="157"/>
      <c r="O25" s="157"/>
      <c r="P25" s="158">
        <f>IF(AND($W$4=""),"",P21)</f>
        <v>4670</v>
      </c>
      <c r="Q25" s="158"/>
      <c r="R25" s="166"/>
      <c r="S25" s="166"/>
      <c r="T25" s="167"/>
    </row>
    <row r="26" spans="1:34" ht="15.6" x14ac:dyDescent="0.3">
      <c r="A26" s="91"/>
      <c r="B26" s="47"/>
      <c r="C26" s="175"/>
      <c r="D26" s="175"/>
      <c r="E26" s="175"/>
      <c r="F26" s="175"/>
      <c r="G26" s="175"/>
      <c r="H26" s="48"/>
      <c r="I26" s="48"/>
      <c r="J26" s="176" t="s">
        <v>51</v>
      </c>
      <c r="K26" s="176"/>
      <c r="L26" s="176"/>
      <c r="M26" s="176"/>
      <c r="N26" s="176"/>
      <c r="O26" s="176"/>
      <c r="P26" s="177">
        <f>IF(AND(AB4=$AA$7),SUM(P23-P24-P25),0)</f>
        <v>42016</v>
      </c>
      <c r="Q26" s="177"/>
      <c r="R26" s="178" t="str">
        <f>IF(AND(W$4=""),"",IF(AND(AB4=$AA$7),"dk udn Hkqxrku fd;k x;k","jkf'k thih,Q esa tek"))</f>
        <v>dk udn Hkqxrku fd;k x;k</v>
      </c>
      <c r="S26" s="178"/>
      <c r="T26" s="179"/>
    </row>
    <row r="27" spans="1:34" ht="18" x14ac:dyDescent="0.3">
      <c r="A27" s="84"/>
      <c r="B27" s="80"/>
      <c r="C27" s="168"/>
      <c r="D27" s="168"/>
      <c r="E27" s="168"/>
      <c r="F27" s="168"/>
      <c r="G27" s="168"/>
      <c r="H27" s="41"/>
      <c r="I27" s="41"/>
      <c r="J27" s="41"/>
      <c r="K27" s="45"/>
      <c r="L27" s="45"/>
      <c r="M27" s="45"/>
      <c r="N27" s="45"/>
      <c r="O27" s="4"/>
      <c r="P27" s="4"/>
      <c r="Q27" s="65"/>
      <c r="R27" s="65"/>
      <c r="S27" s="65"/>
      <c r="T27" s="92"/>
    </row>
    <row r="28" spans="1:34" ht="19.5" customHeight="1" x14ac:dyDescent="0.3">
      <c r="A28" s="84"/>
      <c r="B28" s="80"/>
      <c r="C28" s="81"/>
      <c r="D28" s="81"/>
      <c r="E28" s="81"/>
      <c r="F28" s="81"/>
      <c r="G28" s="81"/>
      <c r="H28" s="41"/>
      <c r="I28" s="41"/>
      <c r="J28" s="41"/>
      <c r="K28" s="45"/>
      <c r="L28" s="45"/>
      <c r="M28" s="45"/>
      <c r="N28" s="45"/>
      <c r="O28" s="4"/>
      <c r="P28" s="4"/>
      <c r="Q28" s="65"/>
      <c r="R28" s="169" t="str">
        <f>CONCATENATE("(  ",Master!C4," )")</f>
        <v>(  TERSEM SINGH )</v>
      </c>
      <c r="S28" s="169"/>
      <c r="T28" s="170"/>
    </row>
    <row r="29" spans="1:34" ht="15.6" x14ac:dyDescent="0.3">
      <c r="A29" s="84"/>
      <c r="B29" s="4"/>
      <c r="C29" s="4"/>
      <c r="D29" s="4"/>
      <c r="E29" s="4"/>
      <c r="F29" s="4"/>
      <c r="G29" s="4"/>
      <c r="H29" s="4"/>
      <c r="I29" s="4"/>
      <c r="J29" s="4"/>
      <c r="K29" s="4"/>
      <c r="L29" s="4"/>
      <c r="M29" s="4"/>
      <c r="N29" s="4"/>
      <c r="O29" s="4"/>
      <c r="P29" s="4"/>
      <c r="Q29" s="4"/>
      <c r="R29" s="171" t="s">
        <v>58</v>
      </c>
      <c r="S29" s="171"/>
      <c r="T29" s="172"/>
    </row>
    <row r="30" spans="1:34" ht="16.2" thickBot="1" x14ac:dyDescent="0.35">
      <c r="A30" s="93"/>
      <c r="B30" s="94"/>
      <c r="C30" s="94"/>
      <c r="D30" s="94"/>
      <c r="E30" s="94"/>
      <c r="F30" s="94"/>
      <c r="G30" s="94"/>
      <c r="H30" s="94"/>
      <c r="I30" s="94"/>
      <c r="J30" s="94"/>
      <c r="K30" s="94"/>
      <c r="L30" s="94"/>
      <c r="M30" s="94"/>
      <c r="N30" s="94"/>
      <c r="O30" s="94"/>
      <c r="P30" s="94"/>
      <c r="Q30" s="94"/>
      <c r="R30" s="173" t="s">
        <v>59</v>
      </c>
      <c r="S30" s="173"/>
      <c r="T30" s="174"/>
    </row>
  </sheetData>
  <sheetProtection algorithmName="SHA-512" hashValue="QESh4yM3wQ9xdxJ757cQFonu0zlCq0n15ufz/dLm1FpqVVwhJQRm98lXNZAhoy6tezV8ymXp+6bVqRVRBIrn+w==" saltValue="rtzWQe790pcVmHPHKZYbCg==" spinCount="100000" sheet="1" objects="1" scenarios="1"/>
  <mergeCells count="57">
    <mergeCell ref="R28:T28"/>
    <mergeCell ref="R29:T29"/>
    <mergeCell ref="R30:T30"/>
    <mergeCell ref="P25:Q25"/>
    <mergeCell ref="C26:G26"/>
    <mergeCell ref="J26:O26"/>
    <mergeCell ref="P26:Q26"/>
    <mergeCell ref="R26:T26"/>
    <mergeCell ref="C27:G27"/>
    <mergeCell ref="B24:I24"/>
    <mergeCell ref="J24:O24"/>
    <mergeCell ref="P24:Q24"/>
    <mergeCell ref="R24:T25"/>
    <mergeCell ref="C25:G25"/>
    <mergeCell ref="J25:O25"/>
    <mergeCell ref="A21:B21"/>
    <mergeCell ref="S21:T21"/>
    <mergeCell ref="D23:G23"/>
    <mergeCell ref="J23:O23"/>
    <mergeCell ref="P23:Q23"/>
    <mergeCell ref="R23:T23"/>
    <mergeCell ref="C22:D22"/>
    <mergeCell ref="E22:J22"/>
    <mergeCell ref="K22:N22"/>
    <mergeCell ref="O22:R22"/>
    <mergeCell ref="S17:T17"/>
    <mergeCell ref="S18:T18"/>
    <mergeCell ref="S19:T19"/>
    <mergeCell ref="S20:T20"/>
    <mergeCell ref="S11:T11"/>
    <mergeCell ref="S12:T12"/>
    <mergeCell ref="S13:T13"/>
    <mergeCell ref="S14:T14"/>
    <mergeCell ref="S15:T15"/>
    <mergeCell ref="S16:T16"/>
    <mergeCell ref="S10:T10"/>
    <mergeCell ref="U4:V4"/>
    <mergeCell ref="F6:H6"/>
    <mergeCell ref="J6:K6"/>
    <mergeCell ref="M6:N6"/>
    <mergeCell ref="E7:O7"/>
    <mergeCell ref="M4:N4"/>
    <mergeCell ref="D4:H4"/>
    <mergeCell ref="J4:L4"/>
    <mergeCell ref="O4:T4"/>
    <mergeCell ref="B2:S2"/>
    <mergeCell ref="B3:S3"/>
    <mergeCell ref="A4:C4"/>
    <mergeCell ref="A8:A9"/>
    <mergeCell ref="B8:B9"/>
    <mergeCell ref="C8:E8"/>
    <mergeCell ref="F8:H8"/>
    <mergeCell ref="I8:K8"/>
    <mergeCell ref="L8:N8"/>
    <mergeCell ref="O8:Q8"/>
    <mergeCell ref="R8:R9"/>
    <mergeCell ref="S8:T9"/>
  </mergeCells>
  <dataValidations disablePrompts="1" count="1">
    <dataValidation type="list" allowBlank="1" showInputMessage="1" showErrorMessage="1" sqref="E7:O7">
      <formula1>$Z$1:$Z$4</formula1>
    </dataValidation>
  </dataValidations>
  <pageMargins left="0.39370078740157483" right="0.19685039370078741" top="0.74803149606299213" bottom="0.74803149606299213"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FOR DATE FORMATE</vt:lpstr>
      <vt:lpstr>Master</vt:lpstr>
      <vt:lpstr>1</vt:lpstr>
      <vt:lpstr>2</vt:lpstr>
      <vt:lpstr>3</vt:lpstr>
      <vt:lpstr>4</vt:lpstr>
      <vt:lpstr>5</vt:lpstr>
      <vt:lpstr>6</vt:lpstr>
      <vt:lpstr>7</vt:lpstr>
      <vt:lpstr>8</vt:lpstr>
      <vt:lpstr>9</vt:lpstr>
      <vt:lpstr>10</vt:lpstr>
      <vt:lpstr>11</vt:lpstr>
      <vt:lpstr>12</vt:lpstr>
      <vt:lpstr>13</vt:lpstr>
      <vt:lpstr>14</vt:lpstr>
      <vt:lpstr>15</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2018-05-16T15:43:33Z</dcterms:modified>
</cp:coreProperties>
</file>